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Protocolos" sheetId="2" state="visible" r:id="rId4"/>
    <sheet name="Versão A" sheetId="3" state="visible" r:id="rId5"/>
    <sheet name="Versão B" sheetId="4" state="visible" r:id="rId6"/>
    <sheet name="Triagem A↔B" sheetId="5" state="visible" r:id="rId7"/>
    <sheet name="Painel-resumo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3" authorId="0">
      <text>
        <r>
          <rPr>
            <sz val="10"/>
            <rFont val="Arial"/>
            <family val="2"/>
          </rPr>
          <t xml:space="preserve">Preencha somente quando «Usa BD?» = Sim (Res. CNS n.º 738/2024). Na v1 da planilha, o 6.b era somado à mão ao Bloco 6.</t>
        </r>
      </text>
    </comment>
    <comment ref="K3" authorId="0">
      <text>
        <r>
          <rPr>
            <sz val="10"/>
            <rFont val="Arial"/>
            <family val="2"/>
          </rPr>
          <t xml:space="preserve">Sim quando P4.1 ou P4.2 = Sim. O nível passa a IV qualquer que seja a pontuação, como na MARIAH.</t>
        </r>
      </text>
    </comment>
    <comment ref="L3" authorId="0">
      <text>
        <r>
          <rPr>
            <sz val="10"/>
            <rFont val="Arial"/>
            <family val="2"/>
          </rPr>
          <t xml:space="preserve">Sim quando a MARIAH declarou o protocolo não avaliável (hipótese eliminatória). Total e nível ficam fora da distribuição e das estatísticas.</t>
        </r>
      </text>
    </comment>
  </commentList>
</comments>
</file>

<file path=xl/sharedStrings.xml><?xml version="1.0" encoding="utf-8"?>
<sst xmlns="http://schemas.openxmlformats.org/spreadsheetml/2006/main" count="127" uniqueCount="120">
  <si>
    <t xml:space="preserve">Planilha-modelo · Validação Local da MARIAH pelos CEPs</t>
  </si>
  <si>
    <t xml:space="preserve">Esta planilha automatiza o registro e o cálculo dos indicadores das três frentes de validação propostas na Seção de Validação Local do documento MARIAH. Use-a no Microsoft Excel, no LibreOffice Calc ou no Google Sheets — não requer instalação de extensão estatística.</t>
  </si>
  <si>
    <t xml:space="preserve">Como usar:</t>
  </si>
  <si>
    <t xml:space="preserve">1. Aba «Protocolos» — cadastre cada protocolo com um identificador interno do CEP. Não registre dados que permitam identificar pesquisador, instituição proponente ou patrocinador. A planilha não pede esses dados.</t>
  </si>
  <si>
    <t xml:space="preserve">2. Aba «Versão A» — para cada protocolo aplicado em paralelo por dois avaliadores, registre a classificação consolidada de cada avaliador (I, II, III, IV ou NÃO AVALIÁVEL). A planilha calcula o percentual de concordância e a estatística kappa de Cohen sobre os pares com nível atribuído, com leitura sugerida, e a concordância quanto à avaliabilidade, que inclui os não avaliáveis.</t>
  </si>
  <si>
    <t xml:space="preserve">3. Aba «Versão B» — para cada protocolo avaliado pela Versão B, registre a pontuação líquida por bloco (incluindo o Bloco 6.b, quando houver banco de dados) e marque, nas colunas próprias, se a Cláusula de Prevalência Ética foi acionada e se o protocolo foi declarado não avaliável. A planilha calcula a pontuação total e o nível resultante com as mesmas regras da MARIAH, e gera a distribuição da casuística do CEP nos quatro níveis.</t>
  </si>
  <si>
    <t xml:space="preserve">4. Aba «Triagem A↔B» — para os protocolos que passaram pelas duas versões no modo triagem, a planilha cruza as classificações automaticamente, produzindo a tabela de contingência 4x4. Protocolos não avaliáveis ficam fora do cruzamento.</t>
  </si>
  <si>
    <t xml:space="preserve">5. Aba «Painel-resumo» — consolida os indicadores das três frentes em um painel único, para uso em reunião plenária do CEP.</t>
  </si>
  <si>
    <t xml:space="preserve">Importante:</t>
  </si>
  <si>
    <t xml:space="preserve">· Os avaliadores devem registrar suas classificações de forma independente, antes de qualquer deliberação colegiada. Concordâncias muito altas em todos os eixos podem indicar deliberação prévia entre avaliadores, o que esvazia o exercício.</t>
  </si>
  <si>
    <t xml:space="preserve">· A planilha admite até 50 protocolos por frente. CEPs com volume maior podem duplicar a planilha por período de coleta.</t>
  </si>
  <si>
    <t xml:space="preserve">· Os cálculos são fórmulas Excel/Calc. Não delete células sombreadas (verde-claro). Edite apenas as células destacadas em amarelo-claro.</t>
  </si>
  <si>
    <t xml:space="preserve">· O retorno opcional ao Grupo de Trabalho é descrito na Seção de Validação Local do documento MARIAH. CEPs que optarem por compartilhar podem enviar a planilha completa ou apenas o painel-resumo.</t>
  </si>
  <si>
    <t xml:space="preserve">Novidades da versão 2 desta planilha (25/09/2026; revisão 2.1):</t>
  </si>
  <si>
    <t xml:space="preserve">· Aba «Versão B»: coluna própria para o Bloco 6.b (antes somado à mão ao Bloco 6); colunas «Cláusula de Prevalência?» e «Não avaliável?»; o «Nível» passa a IV quando a Cláusula é acionada e a «NÃO AVALIÁVEL» quando há eliminatória — antes era calculado só pela pontuação e podia divergir da MARIAH. Não avaliáveis saem da distribuição e das estatísticas. Listas de seleção nas colunas Sim/Não.</t>
  </si>
  <si>
    <t xml:space="preserve">· Aba «Triagem A↔B» e «Painel-resumo»: passam a ler o nível corrigido; pares com protocolo não avaliável ficam fora da convergência.</t>
  </si>
  <si>
    <t xml:space="preserve">· Aba «Versão A» (revisão 2.1): aceita NÃO AVALIÁVEL; o kappa usa só os pares com nível I–IV e um indicador próprio mede a concordância quanto à avaliabilidade. Nomenclatura: a Seção de Validação Local é citada como parte do documento MARIAH.</t>
  </si>
  <si>
    <t xml:space="preserve">Cadastro de protocolos avaliados</t>
  </si>
  <si>
    <t xml:space="preserve">Preencha as colunas em amarelo. ID interno é livre (ex.: P-001). Não registre identificação de pesquisador, instituição ou patrocinador.</t>
  </si>
  <si>
    <t xml:space="preserve">ID interno</t>
  </si>
  <si>
    <t xml:space="preserve">Data submissão</t>
  </si>
  <si>
    <t xml:space="preserve">Descrição breve (uso de IA no protocolo)</t>
  </si>
  <si>
    <t xml:space="preserve">Foi avaliado pela Versão A?</t>
  </si>
  <si>
    <t xml:space="preserve">Foi avaliado pela Versão B?</t>
  </si>
  <si>
    <t xml:space="preserve">Versão A — Concordância entre avaliadores</t>
  </si>
  <si>
    <t xml:space="preserve">Para cada protocolo, registre a classificação consolidada do Avaliador 1 e do Avaliador 2: I, II, III, IV ou NÃO AVALIÁVEL (quando a MARIAH declarou o protocolo não avaliável). O kappa de Cohen é calculado só com os pares em que os dois avaliadores atribuíram nível (I a IV); a concordância quanto à avaliabilidade, que inclui os NÃO AVALIÁVEIS, aparece à parte, no painel à direita.</t>
  </si>
  <si>
    <t xml:space="preserve">Avaliador 1 (I/II/III/IV)</t>
  </si>
  <si>
    <t xml:space="preserve">Avaliador 2 (I/II/III/IV)</t>
  </si>
  <si>
    <t xml:space="preserve">Concordam?</t>
  </si>
  <si>
    <t xml:space="preserve">Δ níveis</t>
  </si>
  <si>
    <t xml:space="preserve">Indicadores</t>
  </si>
  <si>
    <t xml:space="preserve">n de pares com nível I–IV (base do kappa)</t>
  </si>
  <si>
    <t xml:space="preserve">concordâncias (n)</t>
  </si>
  <si>
    <t xml:space="preserve">discordâncias (n)</t>
  </si>
  <si>
    <t xml:space="preserve">concordância observada (po)</t>
  </si>
  <si>
    <t xml:space="preserve">concordância esperada (pe, por chance)</t>
  </si>
  <si>
    <t xml:space="preserve">kappa de Cohen</t>
  </si>
  <si>
    <t xml:space="preserve">leitura sugerida</t>
  </si>
  <si>
    <t xml:space="preserve">Faixas de leitura segundo Landis &amp; Koch (1977).</t>
  </si>
  <si>
    <t xml:space="preserve">Avaliabilidade (inclui NÃO AVALIÁVEL)</t>
  </si>
  <si>
    <t xml:space="preserve">pares com as duas classificações registradas</t>
  </si>
  <si>
    <t xml:space="preserve">pares com NÃO AVALIÁVEL (fora do kappa)</t>
  </si>
  <si>
    <t xml:space="preserve">concordância quanto à avaliabilidade</t>
  </si>
  <si>
    <t xml:space="preserve">Versão B — Pontuação por bloco e distribuição</t>
  </si>
  <si>
    <t xml:space="preserve">Registre a pontuação líquida de cada bloco, tal como exibida pela MARIAH. Pontos máximos: Bloco 1 = 22, 2 = 17, 3 = 14, 4 = 8, 5 = 62, 6 = 77, 6.b = 29 (só com banco de dados, Res. CNS n.º 738/2024) e 7 = até 75 (bidirecional, mínimo 0). Nas colunas J, K e L, escolha «Sim» ou «Não»: J = o protocolo usa banco de dados; K = a Cláusula de Prevalência Ética foi acionada (P4.1 ou P4.2 = Sim — o nível é IV qualquer que seja a pontuação); L = a MARIAH declarou o protocolo NÃO AVALIÁVEL (eliminatória) — ele sai da distribuição e das estatísticas.</t>
  </si>
  <si>
    <t xml:space="preserve">Bloco 1</t>
  </si>
  <si>
    <t xml:space="preserve">Bloco 2</t>
  </si>
  <si>
    <t xml:space="preserve">Bloco 3</t>
  </si>
  <si>
    <t xml:space="preserve">Bloco 4</t>
  </si>
  <si>
    <t xml:space="preserve">Bloco 5</t>
  </si>
  <si>
    <t xml:space="preserve">Bloco 6</t>
  </si>
  <si>
    <t xml:space="preserve">Bloco 6.b (Res 738)</t>
  </si>
  <si>
    <t xml:space="preserve">Bloco 7 (líq)</t>
  </si>
  <si>
    <t xml:space="preserve">Usa BD?</t>
  </si>
  <si>
    <t xml:space="preserve">Cláusula de Prevalência?</t>
  </si>
  <si>
    <t xml:space="preserve">Não avaliável?</t>
  </si>
  <si>
    <t xml:space="preserve">Total</t>
  </si>
  <si>
    <t xml:space="preserve">Nível</t>
  </si>
  <si>
    <t xml:space="preserve">Distribuição nos níveis</t>
  </si>
  <si>
    <t xml:space="preserve">n</t>
  </si>
  <si>
    <t xml:space="preserve">%</t>
  </si>
  <si>
    <t xml:space="preserve">I</t>
  </si>
  <si>
    <t xml:space="preserve">II</t>
  </si>
  <si>
    <t xml:space="preserve">III</t>
  </si>
  <si>
    <t xml:space="preserve">IV</t>
  </si>
  <si>
    <t xml:space="preserve">Total com nível</t>
  </si>
  <si>
    <t xml:space="preserve">Não avaliáveis (fora da distribuição)</t>
  </si>
  <si>
    <t xml:space="preserve">Elevados a IV pela Cláusula de Prevalência</t>
  </si>
  <si>
    <t xml:space="preserve">Estatísticas da pontuação total (sem os não avaliáveis)</t>
  </si>
  <si>
    <t xml:space="preserve">Mediana</t>
  </si>
  <si>
    <t xml:space="preserve">Média</t>
  </si>
  <si>
    <t xml:space="preserve">Desvio-padrão</t>
  </si>
  <si>
    <t xml:space="preserve">Mínimo</t>
  </si>
  <si>
    <t xml:space="preserve">Máximo</t>
  </si>
  <si>
    <t xml:space="preserve">Triagem A↔B — Convergência entre as duas versões</t>
  </si>
  <si>
    <t xml:space="preserve">Para protocolos avaliados pelas duas versões, a planilha lê automaticamente as classificações da Versão A (coluna B) e da Versão B (coluna N da aba «Versão B», que já respeita a Cláusula de Prevalência) e produz a tabela de contingência 4x4 abaixo. Protocolos NÃO AVALIÁVEIS em qualquer das versões ficam fora da convergência.</t>
  </si>
  <si>
    <t xml:space="preserve">Versão A (consolidada)</t>
  </si>
  <si>
    <t xml:space="preserve">Versão B (nível)</t>
  </si>
  <si>
    <t xml:space="preserve">Convergem?</t>
  </si>
  <si>
    <t xml:space="preserve">Tabela de contingência (linhas = Versão A · colunas = Versão B)</t>
  </si>
  <si>
    <t xml:space="preserve">Versão B I</t>
  </si>
  <si>
    <t xml:space="preserve">Versão B II</t>
  </si>
  <si>
    <t xml:space="preserve">Versão B III</t>
  </si>
  <si>
    <t xml:space="preserve">Versão B IV</t>
  </si>
  <si>
    <t xml:space="preserve">Versão A I</t>
  </si>
  <si>
    <t xml:space="preserve">Versão A II</t>
  </si>
  <si>
    <t xml:space="preserve">Versão A III</t>
  </si>
  <si>
    <t xml:space="preserve">Versão A IV</t>
  </si>
  <si>
    <t xml:space="preserve">Indicador</t>
  </si>
  <si>
    <t xml:space="preserve">Valor</t>
  </si>
  <si>
    <t xml:space="preserve">n pares válidos (A e B com nível I–IV)</t>
  </si>
  <si>
    <t xml:space="preserve">convergências (n)</t>
  </si>
  <si>
    <t xml:space="preserve">% convergência</t>
  </si>
  <si>
    <t xml:space="preserve">Painel-resumo das três frentes de validação</t>
  </si>
  <si>
    <t xml:space="preserve">Este painel consolida os indicadores das três frentes. Use-o como ponto de partida da reunião plenária do CEP que discutir os achados da validação local da MARIAH. CEPs que optarem por compartilhar resultados com o Grupo de Trabalho podem enviar somente este painel, sem prejuízo de detalhamento posterior.</t>
  </si>
  <si>
    <t xml:space="preserve">Frente 1 — Concordância entre avaliadores na Versão A</t>
  </si>
  <si>
    <t xml:space="preserve">% de concordância observada</t>
  </si>
  <si>
    <t xml:space="preserve">&lt;0,40 Insuficiente · 0,40–0,60 Moderada · 0,60–0,80 Substancial · ≥0,80 Quase perfeita</t>
  </si>
  <si>
    <t xml:space="preserve">concordância quanto à avaliabilidade (inclui NÃO AVALIÁVEL)</t>
  </si>
  <si>
    <t xml:space="preserve">Frente 2 — Distribuição empírica da casuística (Versão B)</t>
  </si>
  <si>
    <t xml:space="preserve">n de protocolos com Versão B aplicada (com nível atribuído)</t>
  </si>
  <si>
    <t xml:space="preserve">% no Nível I (baixo)</t>
  </si>
  <si>
    <t xml:space="preserve">% no Nível II (moderado)</t>
  </si>
  <si>
    <t xml:space="preserve">% no Nível III (alto)</t>
  </si>
  <si>
    <t xml:space="preserve">% no Nível IV (crítico)</t>
  </si>
  <si>
    <t xml:space="preserve">mediana da pontuação total</t>
  </si>
  <si>
    <t xml:space="preserve">amplitude (mínimo–máximo)</t>
  </si>
  <si>
    <t xml:space="preserve">não avaliáveis (fora da distribuição) · elevados a IV pela Cláusula</t>
  </si>
  <si>
    <t xml:space="preserve">Frente 3 — Convergência entre Versões A e B (modo triagem)</t>
  </si>
  <si>
    <t xml:space="preserve">n pares válidos avaliados pelas duas versões (I–IV)</t>
  </si>
  <si>
    <t xml:space="preserve">n de convergências</t>
  </si>
  <si>
    <t xml:space="preserve">% de convergência</t>
  </si>
  <si>
    <t xml:space="preserve">&gt;80% Convergência alta · 60–80% Convergência média · &lt;60% Examinar discordâncias</t>
  </si>
  <si>
    <t xml:space="preserve">Para discussão em reunião plenária do CEP</t>
  </si>
  <si>
    <t xml:space="preserve">· Onde se concentram as discordâncias entre os avaliadores na Versão A? Em quais eixos?</t>
  </si>
  <si>
    <t xml:space="preserve">· A distribuição da casuística sugere concentração próxima a algum ponto de corte? Há protocolos no Nível IV?</t>
  </si>
  <si>
    <t xml:space="preserve">· Quando A e B divergem, há padrão (por exemplo, A=II e B=III)? O que esse padrão diz sobre a leitura local da matriz?</t>
  </si>
  <si>
    <t xml:space="preserve">· Há perguntas da matriz que os avaliadores leem de modo sistematicamente diferente? Vale rever a redação localmente?</t>
  </si>
  <si>
    <t xml:space="preserve">· Os achados sugerem ajustes na capacitação interna do CEP? Em quais temas?</t>
  </si>
  <si>
    <t xml:space="preserve">· O colegiado deseja compartilhar os achados com o Grupo de Trabalho? Que formato (planilha completa, só este painel, nota narrativa)?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</si>
</sst>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.0%"/>
    <numFmt numFmtId="167" formatCode="0.000"/>
    <numFmt numFmtId="168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555555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E75B6"/>
        <bgColor rgb="FF0066CC"/>
      </patternFill>
    </fill>
    <fill>
      <patternFill patternType="solid">
        <fgColor rgb="FFFFF2CC"/>
        <bgColor rgb="FFE2EFDA"/>
      </patternFill>
    </fill>
    <fill>
      <patternFill patternType="solid">
        <fgColor rgb="FFD5E8F0"/>
        <bgColor rgb="FFE2EFDA"/>
      </patternFill>
    </fill>
    <fill>
      <patternFill patternType="solid">
        <fgColor rgb="FFE2EFDA"/>
        <bgColor rgb="FFD5E8F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5E8F0"/>
      <rgbColor rgb="FF660066"/>
      <rgbColor rgb="FFFF8080"/>
      <rgbColor rgb="FF0066CC"/>
      <rgbColor rgb="FFBBBBB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31.5" hidden="false" customHeight="true" outlineLevel="0" collapsed="false">
      <c r="A1" s="2" t="s">
        <v>0</v>
      </c>
    </row>
    <row r="2" customFormat="false" ht="15" hidden="false" customHeight="true" outlineLevel="0" collapsed="false">
      <c r="A2" s="3"/>
    </row>
    <row r="3" customFormat="false" ht="26.25" hidden="false" customHeight="true" outlineLevel="0" collapsed="false">
      <c r="A3" s="3" t="s">
        <v>1</v>
      </c>
    </row>
    <row r="4" customFormat="false" ht="15" hidden="false" customHeight="true" outlineLevel="0" collapsed="false">
      <c r="A4" s="3"/>
    </row>
    <row r="5" customFormat="false" ht="15" hidden="false" customHeight="true" outlineLevel="0" collapsed="false">
      <c r="A5" s="4" t="s">
        <v>2</v>
      </c>
    </row>
    <row r="6" customFormat="false" ht="15" hidden="false" customHeight="true" outlineLevel="0" collapsed="false">
      <c r="A6" s="3"/>
    </row>
    <row r="7" customFormat="false" ht="26.25" hidden="false" customHeight="true" outlineLevel="0" collapsed="false">
      <c r="A7" s="3" t="s">
        <v>3</v>
      </c>
    </row>
    <row r="8" customFormat="false" ht="15" hidden="false" customHeight="true" outlineLevel="0" collapsed="false">
      <c r="A8" s="3"/>
    </row>
    <row r="9" customFormat="false" ht="39" hidden="false" customHeight="true" outlineLevel="0" collapsed="false">
      <c r="A9" s="3" t="s">
        <v>4</v>
      </c>
    </row>
    <row r="10" customFormat="false" ht="15" hidden="false" customHeight="true" outlineLevel="0" collapsed="false">
      <c r="A10" s="3"/>
    </row>
    <row r="11" customFormat="false" ht="26.25" hidden="false" customHeight="true" outlineLevel="0" collapsed="false">
      <c r="A11" s="3" t="s">
        <v>5</v>
      </c>
    </row>
    <row r="12" customFormat="false" ht="15" hidden="false" customHeight="true" outlineLevel="0" collapsed="false">
      <c r="A12" s="3"/>
    </row>
    <row r="13" customFormat="false" ht="26.25" hidden="false" customHeight="true" outlineLevel="0" collapsed="false">
      <c r="A13" s="3" t="s">
        <v>6</v>
      </c>
    </row>
    <row r="14" customFormat="false" ht="15" hidden="false" customHeight="true" outlineLevel="0" collapsed="false">
      <c r="A14" s="3"/>
    </row>
    <row r="15" customFormat="false" ht="26.25" hidden="false" customHeight="true" outlineLevel="0" collapsed="false">
      <c r="A15" s="3" t="s">
        <v>7</v>
      </c>
    </row>
    <row r="16" customFormat="false" ht="15" hidden="false" customHeight="true" outlineLevel="0" collapsed="false">
      <c r="A16" s="3"/>
    </row>
    <row r="17" customFormat="false" ht="15" hidden="false" customHeight="true" outlineLevel="0" collapsed="false">
      <c r="A17" s="4" t="s">
        <v>8</v>
      </c>
    </row>
    <row r="18" customFormat="false" ht="15" hidden="false" customHeight="true" outlineLevel="0" collapsed="false">
      <c r="A18" s="3"/>
    </row>
    <row r="19" customFormat="false" ht="39" hidden="false" customHeight="true" outlineLevel="0" collapsed="false">
      <c r="A19" s="3" t="s">
        <v>9</v>
      </c>
    </row>
    <row r="20" customFormat="false" ht="15" hidden="false" customHeight="true" outlineLevel="0" collapsed="false">
      <c r="A20" s="3"/>
    </row>
    <row r="21" customFormat="false" ht="26.25" hidden="false" customHeight="true" outlineLevel="0" collapsed="false">
      <c r="A21" s="3" t="s">
        <v>10</v>
      </c>
    </row>
    <row r="22" customFormat="false" ht="15" hidden="false" customHeight="true" outlineLevel="0" collapsed="false">
      <c r="A22" s="3"/>
    </row>
    <row r="23" customFormat="false" ht="26.25" hidden="false" customHeight="true" outlineLevel="0" collapsed="false">
      <c r="A23" s="3" t="s">
        <v>11</v>
      </c>
    </row>
    <row r="24" customFormat="false" ht="15" hidden="false" customHeight="true" outlineLevel="0" collapsed="false">
      <c r="A24" s="3"/>
    </row>
    <row r="25" customFormat="false" ht="26.25" hidden="false" customHeight="true" outlineLevel="0" collapsed="false">
      <c r="A25" s="3" t="s">
        <v>12</v>
      </c>
    </row>
    <row r="27" customFormat="false" ht="15" hidden="false" customHeight="true" outlineLevel="0" collapsed="false">
      <c r="A27" s="5" t="s">
        <v>13</v>
      </c>
    </row>
    <row r="29" customFormat="false" ht="51.75" hidden="false" customHeight="true" outlineLevel="0" collapsed="false">
      <c r="A29" s="3" t="s">
        <v>14</v>
      </c>
    </row>
    <row r="31" customFormat="false" ht="26.25" hidden="false" customHeight="true" outlineLevel="0" collapsed="false">
      <c r="A31" s="3" t="s">
        <v>15</v>
      </c>
    </row>
    <row r="33" customFormat="false" ht="39.55" hidden="false" customHeight="false" outlineLevel="0" collapsed="false">
      <c r="A33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4"/>
    <col collapsed="false" customWidth="true" hidden="false" outlineLevel="0" max="3" min="3" style="1" width="60"/>
    <col collapsed="false" customWidth="true" hidden="false" outlineLevel="0" max="5" min="4" style="1" width="22"/>
  </cols>
  <sheetData>
    <row r="1" customFormat="false" ht="27.75" hidden="false" customHeight="true" outlineLevel="0" collapsed="false">
      <c r="A1" s="6" t="s">
        <v>17</v>
      </c>
      <c r="B1" s="6"/>
      <c r="C1" s="6"/>
      <c r="D1" s="6"/>
      <c r="E1" s="6"/>
    </row>
    <row r="2" customFormat="false" ht="27.75" hidden="false" customHeight="true" outlineLevel="0" collapsed="false">
      <c r="A2" s="7" t="s">
        <v>18</v>
      </c>
      <c r="B2" s="7"/>
      <c r="C2" s="7"/>
      <c r="D2" s="7"/>
      <c r="E2" s="7"/>
    </row>
    <row r="3" customFormat="false" ht="15" hidden="false" customHeight="true" outlineLevel="0" collapsed="false">
      <c r="A3" s="8" t="s">
        <v>19</v>
      </c>
      <c r="B3" s="8" t="s">
        <v>20</v>
      </c>
      <c r="C3" s="8" t="s">
        <v>21</v>
      </c>
      <c r="D3" s="8" t="s">
        <v>22</v>
      </c>
      <c r="E3" s="8" t="s">
        <v>23</v>
      </c>
    </row>
    <row r="4" customFormat="false" ht="15" hidden="false" customHeight="true" outlineLevel="0" collapsed="false">
      <c r="A4" s="9"/>
      <c r="B4" s="9"/>
      <c r="C4" s="10"/>
      <c r="D4" s="9"/>
      <c r="E4" s="9"/>
    </row>
    <row r="5" customFormat="false" ht="15" hidden="false" customHeight="true" outlineLevel="0" collapsed="false">
      <c r="A5" s="9"/>
      <c r="B5" s="9"/>
      <c r="C5" s="10"/>
      <c r="D5" s="9"/>
      <c r="E5" s="9"/>
    </row>
    <row r="6" customFormat="false" ht="15" hidden="false" customHeight="true" outlineLevel="0" collapsed="false">
      <c r="A6" s="9"/>
      <c r="B6" s="9"/>
      <c r="C6" s="10"/>
      <c r="D6" s="9"/>
      <c r="E6" s="9"/>
    </row>
    <row r="7" customFormat="false" ht="15" hidden="false" customHeight="true" outlineLevel="0" collapsed="false">
      <c r="A7" s="9"/>
      <c r="B7" s="9"/>
      <c r="C7" s="10"/>
      <c r="D7" s="9"/>
      <c r="E7" s="9"/>
    </row>
    <row r="8" customFormat="false" ht="15" hidden="false" customHeight="true" outlineLevel="0" collapsed="false">
      <c r="A8" s="9"/>
      <c r="B8" s="9"/>
      <c r="C8" s="10"/>
      <c r="D8" s="9"/>
      <c r="E8" s="9"/>
    </row>
    <row r="9" customFormat="false" ht="15" hidden="false" customHeight="true" outlineLevel="0" collapsed="false">
      <c r="A9" s="9"/>
      <c r="B9" s="9"/>
      <c r="C9" s="10"/>
      <c r="D9" s="9"/>
      <c r="E9" s="9"/>
    </row>
    <row r="10" customFormat="false" ht="15" hidden="false" customHeight="true" outlineLevel="0" collapsed="false">
      <c r="A10" s="9"/>
      <c r="B10" s="9"/>
      <c r="C10" s="10"/>
      <c r="D10" s="9"/>
      <c r="E10" s="9"/>
    </row>
    <row r="11" customFormat="false" ht="15" hidden="false" customHeight="true" outlineLevel="0" collapsed="false">
      <c r="A11" s="9"/>
      <c r="B11" s="9"/>
      <c r="C11" s="10"/>
      <c r="D11" s="9"/>
      <c r="E11" s="9"/>
    </row>
    <row r="12" customFormat="false" ht="15" hidden="false" customHeight="true" outlineLevel="0" collapsed="false">
      <c r="A12" s="9"/>
      <c r="B12" s="9"/>
      <c r="C12" s="10"/>
      <c r="D12" s="9"/>
      <c r="E12" s="9"/>
    </row>
    <row r="13" customFormat="false" ht="15" hidden="false" customHeight="true" outlineLevel="0" collapsed="false">
      <c r="A13" s="9"/>
      <c r="B13" s="9"/>
      <c r="C13" s="10"/>
      <c r="D13" s="9"/>
      <c r="E13" s="9"/>
    </row>
    <row r="14" customFormat="false" ht="15" hidden="false" customHeight="true" outlineLevel="0" collapsed="false">
      <c r="A14" s="9"/>
      <c r="B14" s="9"/>
      <c r="C14" s="10"/>
      <c r="D14" s="9"/>
      <c r="E14" s="9"/>
    </row>
    <row r="15" customFormat="false" ht="15" hidden="false" customHeight="true" outlineLevel="0" collapsed="false">
      <c r="A15" s="9"/>
      <c r="B15" s="9"/>
      <c r="C15" s="10"/>
      <c r="D15" s="9"/>
      <c r="E15" s="9"/>
    </row>
    <row r="16" customFormat="false" ht="15" hidden="false" customHeight="true" outlineLevel="0" collapsed="false">
      <c r="A16" s="9"/>
      <c r="B16" s="9"/>
      <c r="C16" s="10"/>
      <c r="D16" s="9"/>
      <c r="E16" s="9"/>
    </row>
    <row r="17" customFormat="false" ht="15" hidden="false" customHeight="true" outlineLevel="0" collapsed="false">
      <c r="A17" s="9"/>
      <c r="B17" s="9"/>
      <c r="C17" s="10"/>
      <c r="D17" s="9"/>
      <c r="E17" s="9"/>
    </row>
    <row r="18" customFormat="false" ht="15" hidden="false" customHeight="true" outlineLevel="0" collapsed="false">
      <c r="A18" s="9"/>
      <c r="B18" s="9"/>
      <c r="C18" s="10"/>
      <c r="D18" s="9"/>
      <c r="E18" s="9"/>
    </row>
    <row r="19" customFormat="false" ht="15" hidden="false" customHeight="true" outlineLevel="0" collapsed="false">
      <c r="A19" s="9"/>
      <c r="B19" s="9"/>
      <c r="C19" s="10"/>
      <c r="D19" s="9"/>
      <c r="E19" s="9"/>
    </row>
    <row r="20" customFormat="false" ht="15" hidden="false" customHeight="true" outlineLevel="0" collapsed="false">
      <c r="A20" s="9"/>
      <c r="B20" s="9"/>
      <c r="C20" s="10"/>
      <c r="D20" s="9"/>
      <c r="E20" s="9"/>
    </row>
    <row r="21" customFormat="false" ht="15" hidden="false" customHeight="true" outlineLevel="0" collapsed="false">
      <c r="A21" s="9"/>
      <c r="B21" s="9"/>
      <c r="C21" s="10"/>
      <c r="D21" s="9"/>
      <c r="E21" s="9"/>
    </row>
    <row r="22" customFormat="false" ht="15" hidden="false" customHeight="true" outlineLevel="0" collapsed="false">
      <c r="A22" s="9"/>
      <c r="B22" s="9"/>
      <c r="C22" s="10"/>
      <c r="D22" s="9"/>
      <c r="E22" s="9"/>
    </row>
    <row r="23" customFormat="false" ht="15" hidden="false" customHeight="true" outlineLevel="0" collapsed="false">
      <c r="A23" s="9"/>
      <c r="B23" s="9"/>
      <c r="C23" s="10"/>
      <c r="D23" s="9"/>
      <c r="E23" s="9"/>
    </row>
    <row r="24" customFormat="false" ht="15" hidden="false" customHeight="true" outlineLevel="0" collapsed="false">
      <c r="A24" s="9"/>
      <c r="B24" s="9"/>
      <c r="C24" s="10"/>
      <c r="D24" s="9"/>
      <c r="E24" s="9"/>
    </row>
    <row r="25" customFormat="false" ht="15" hidden="false" customHeight="true" outlineLevel="0" collapsed="false">
      <c r="A25" s="9"/>
      <c r="B25" s="9"/>
      <c r="C25" s="10"/>
      <c r="D25" s="9"/>
      <c r="E25" s="9"/>
    </row>
    <row r="26" customFormat="false" ht="15" hidden="false" customHeight="true" outlineLevel="0" collapsed="false">
      <c r="A26" s="9"/>
      <c r="B26" s="9"/>
      <c r="C26" s="10"/>
      <c r="D26" s="9"/>
      <c r="E26" s="9"/>
    </row>
    <row r="27" customFormat="false" ht="15" hidden="false" customHeight="true" outlineLevel="0" collapsed="false">
      <c r="A27" s="9"/>
      <c r="B27" s="9"/>
      <c r="C27" s="10"/>
      <c r="D27" s="9"/>
      <c r="E27" s="9"/>
    </row>
    <row r="28" customFormat="false" ht="15" hidden="false" customHeight="true" outlineLevel="0" collapsed="false">
      <c r="A28" s="9"/>
      <c r="B28" s="9"/>
      <c r="C28" s="10"/>
      <c r="D28" s="9"/>
      <c r="E28" s="9"/>
    </row>
    <row r="29" customFormat="false" ht="15" hidden="false" customHeight="true" outlineLevel="0" collapsed="false">
      <c r="A29" s="9"/>
      <c r="B29" s="9"/>
      <c r="C29" s="10"/>
      <c r="D29" s="9"/>
      <c r="E29" s="9"/>
    </row>
    <row r="30" customFormat="false" ht="15" hidden="false" customHeight="true" outlineLevel="0" collapsed="false">
      <c r="A30" s="9"/>
      <c r="B30" s="9"/>
      <c r="C30" s="10"/>
      <c r="D30" s="9"/>
      <c r="E30" s="9"/>
    </row>
    <row r="31" customFormat="false" ht="15" hidden="false" customHeight="true" outlineLevel="0" collapsed="false">
      <c r="A31" s="9"/>
      <c r="B31" s="9"/>
      <c r="C31" s="10"/>
      <c r="D31" s="9"/>
      <c r="E31" s="9"/>
    </row>
    <row r="32" customFormat="false" ht="15" hidden="false" customHeight="true" outlineLevel="0" collapsed="false">
      <c r="A32" s="9"/>
      <c r="B32" s="9"/>
      <c r="C32" s="10"/>
      <c r="D32" s="9"/>
      <c r="E32" s="9"/>
    </row>
    <row r="33" customFormat="false" ht="15" hidden="false" customHeight="true" outlineLevel="0" collapsed="false">
      <c r="A33" s="9"/>
      <c r="B33" s="9"/>
      <c r="C33" s="10"/>
      <c r="D33" s="9"/>
      <c r="E33" s="9"/>
    </row>
    <row r="34" customFormat="false" ht="15" hidden="false" customHeight="true" outlineLevel="0" collapsed="false">
      <c r="A34" s="9"/>
      <c r="B34" s="9"/>
      <c r="C34" s="10"/>
      <c r="D34" s="9"/>
      <c r="E34" s="9"/>
    </row>
    <row r="35" customFormat="false" ht="15" hidden="false" customHeight="true" outlineLevel="0" collapsed="false">
      <c r="A35" s="9"/>
      <c r="B35" s="9"/>
      <c r="C35" s="10"/>
      <c r="D35" s="9"/>
      <c r="E35" s="9"/>
    </row>
    <row r="36" customFormat="false" ht="15" hidden="false" customHeight="true" outlineLevel="0" collapsed="false">
      <c r="A36" s="9"/>
      <c r="B36" s="9"/>
      <c r="C36" s="10"/>
      <c r="D36" s="9"/>
      <c r="E36" s="9"/>
    </row>
    <row r="37" customFormat="false" ht="15" hidden="false" customHeight="true" outlineLevel="0" collapsed="false">
      <c r="A37" s="9"/>
      <c r="B37" s="9"/>
      <c r="C37" s="10"/>
      <c r="D37" s="9"/>
      <c r="E37" s="9"/>
    </row>
    <row r="38" customFormat="false" ht="15" hidden="false" customHeight="true" outlineLevel="0" collapsed="false">
      <c r="A38" s="9"/>
      <c r="B38" s="9"/>
      <c r="C38" s="10"/>
      <c r="D38" s="9"/>
      <c r="E38" s="9"/>
    </row>
    <row r="39" customFormat="false" ht="15" hidden="false" customHeight="true" outlineLevel="0" collapsed="false">
      <c r="A39" s="9"/>
      <c r="B39" s="9"/>
      <c r="C39" s="10"/>
      <c r="D39" s="9"/>
      <c r="E39" s="9"/>
    </row>
    <row r="40" customFormat="false" ht="15" hidden="false" customHeight="true" outlineLevel="0" collapsed="false">
      <c r="A40" s="9"/>
      <c r="B40" s="9"/>
      <c r="C40" s="10"/>
      <c r="D40" s="9"/>
      <c r="E40" s="9"/>
    </row>
    <row r="41" customFormat="false" ht="15" hidden="false" customHeight="true" outlineLevel="0" collapsed="false">
      <c r="A41" s="9"/>
      <c r="B41" s="9"/>
      <c r="C41" s="10"/>
      <c r="D41" s="9"/>
      <c r="E41" s="9"/>
    </row>
    <row r="42" customFormat="false" ht="15" hidden="false" customHeight="true" outlineLevel="0" collapsed="false">
      <c r="A42" s="9"/>
      <c r="B42" s="9"/>
      <c r="C42" s="10"/>
      <c r="D42" s="9"/>
      <c r="E42" s="9"/>
    </row>
    <row r="43" customFormat="false" ht="15" hidden="false" customHeight="true" outlineLevel="0" collapsed="false">
      <c r="A43" s="9"/>
      <c r="B43" s="9"/>
      <c r="C43" s="10"/>
      <c r="D43" s="9"/>
      <c r="E43" s="9"/>
    </row>
    <row r="44" customFormat="false" ht="15" hidden="false" customHeight="true" outlineLevel="0" collapsed="false">
      <c r="A44" s="9"/>
      <c r="B44" s="9"/>
      <c r="C44" s="10"/>
      <c r="D44" s="9"/>
      <c r="E44" s="9"/>
    </row>
    <row r="45" customFormat="false" ht="15" hidden="false" customHeight="true" outlineLevel="0" collapsed="false">
      <c r="A45" s="9"/>
      <c r="B45" s="9"/>
      <c r="C45" s="10"/>
      <c r="D45" s="9"/>
      <c r="E45" s="9"/>
    </row>
    <row r="46" customFormat="false" ht="15" hidden="false" customHeight="true" outlineLevel="0" collapsed="false">
      <c r="A46" s="9"/>
      <c r="B46" s="9"/>
      <c r="C46" s="10"/>
      <c r="D46" s="9"/>
      <c r="E46" s="9"/>
    </row>
    <row r="47" customFormat="false" ht="15" hidden="false" customHeight="true" outlineLevel="0" collapsed="false">
      <c r="A47" s="9"/>
      <c r="B47" s="9"/>
      <c r="C47" s="10"/>
      <c r="D47" s="9"/>
      <c r="E47" s="9"/>
    </row>
    <row r="48" customFormat="false" ht="15" hidden="false" customHeight="true" outlineLevel="0" collapsed="false">
      <c r="A48" s="9"/>
      <c r="B48" s="9"/>
      <c r="C48" s="10"/>
      <c r="D48" s="9"/>
      <c r="E48" s="9"/>
    </row>
    <row r="49" customFormat="false" ht="15" hidden="false" customHeight="true" outlineLevel="0" collapsed="false">
      <c r="A49" s="9"/>
      <c r="B49" s="9"/>
      <c r="C49" s="10"/>
      <c r="D49" s="9"/>
      <c r="E49" s="9"/>
    </row>
    <row r="50" customFormat="false" ht="15" hidden="false" customHeight="true" outlineLevel="0" collapsed="false">
      <c r="A50" s="9"/>
      <c r="B50" s="9"/>
      <c r="C50" s="10"/>
      <c r="D50" s="9"/>
      <c r="E50" s="9"/>
    </row>
    <row r="51" customFormat="false" ht="15" hidden="false" customHeight="true" outlineLevel="0" collapsed="false">
      <c r="A51" s="9"/>
      <c r="B51" s="9"/>
      <c r="C51" s="10"/>
      <c r="D51" s="9"/>
      <c r="E51" s="9"/>
    </row>
    <row r="52" customFormat="false" ht="15" hidden="false" customHeight="true" outlineLevel="0" collapsed="false">
      <c r="A52" s="9"/>
      <c r="B52" s="9"/>
      <c r="C52" s="10"/>
      <c r="D52" s="9"/>
      <c r="E52" s="9"/>
    </row>
    <row r="53" customFormat="false" ht="15" hidden="false" customHeight="true" outlineLevel="0" collapsed="false">
      <c r="A53" s="9"/>
      <c r="B53" s="9"/>
      <c r="C53" s="10"/>
      <c r="D53" s="9"/>
      <c r="E53" s="9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3" min="2" style="1" width="18"/>
    <col collapsed="false" customWidth="true" hidden="false" outlineLevel="0" max="5" min="4" style="1" width="14"/>
    <col collapsed="false" customWidth="true" hidden="false" outlineLevel="0" max="7" min="7" style="1" width="40"/>
    <col collapsed="false" customWidth="true" hidden="false" outlineLevel="0" max="8" min="8" style="1" width="14"/>
  </cols>
  <sheetData>
    <row r="1" customFormat="false" ht="27.75" hidden="false" customHeight="true" outlineLevel="0" collapsed="false">
      <c r="A1" s="6" t="s">
        <v>24</v>
      </c>
      <c r="B1" s="6"/>
      <c r="C1" s="6"/>
      <c r="D1" s="6"/>
      <c r="E1" s="6"/>
    </row>
    <row r="2" customFormat="false" ht="36" hidden="false" customHeight="true" outlineLevel="0" collapsed="false">
      <c r="A2" s="11" t="s">
        <v>25</v>
      </c>
      <c r="B2" s="11"/>
      <c r="C2" s="11"/>
      <c r="D2" s="11"/>
      <c r="E2" s="11"/>
    </row>
    <row r="3" customFormat="false" ht="15" hidden="false" customHeight="true" outlineLevel="0" collapsed="false">
      <c r="A3" s="8" t="s">
        <v>19</v>
      </c>
      <c r="B3" s="8" t="s">
        <v>26</v>
      </c>
      <c r="C3" s="8" t="s">
        <v>27</v>
      </c>
      <c r="D3" s="8" t="s">
        <v>28</v>
      </c>
      <c r="E3" s="8" t="s">
        <v>29</v>
      </c>
      <c r="G3" s="12" t="s">
        <v>30</v>
      </c>
      <c r="H3" s="12"/>
    </row>
    <row r="4" customFormat="false" ht="15" hidden="false" customHeight="true" outlineLevel="0" collapsed="false">
      <c r="A4" s="13" t="str">
        <f aca="false">IF(Protocolos!A4="","",Protocolos!A4)</f>
        <v/>
      </c>
      <c r="B4" s="14"/>
      <c r="C4" s="14"/>
      <c r="D4" s="13" t="str">
        <f aca="false">IF(OR(B4="",C4=""),"",IF(AND(ISNUMBER(MATCH(B4,{"I","II","III","IV"},0)),ISNUMBER(MATCH(C4,{"I","II","III","IV"},0))),IF(B4=C4,"Sim","Não"),""))</f>
        <v/>
      </c>
      <c r="E4" s="13" t="str">
        <f aca="false">IF(OR(B4="",C4=""),"",IF(AND(ISNUMBER(MATCH(B4,{"I","II","III","IV"},0)),ISNUMBER(MATCH(C4,{"I","II","III","IV"},0))),ABS(MATCH(B4,{"I","II","III","IV"},0)-MATCH(C4,{"I","II","III","IV"},0)),""))</f>
        <v/>
      </c>
      <c r="G4" s="15" t="s">
        <v>31</v>
      </c>
      <c r="H4" s="16" t="n">
        <f aca="false">SUMPRODUCT(ISNUMBER(MATCH(B4:B53,{"I","II","III","IV"},0))*ISNUMBER(MATCH(C4:C53,{"I","II","III","IV"},0)))</f>
        <v>0</v>
      </c>
    </row>
    <row r="5" customFormat="false" ht="15" hidden="false" customHeight="true" outlineLevel="0" collapsed="false">
      <c r="A5" s="13" t="str">
        <f aca="false">IF(Protocolos!A5="","",Protocolos!A5)</f>
        <v/>
      </c>
      <c r="B5" s="14"/>
      <c r="C5" s="14"/>
      <c r="D5" s="13" t="str">
        <f aca="false">IF(OR(B5="",C5=""),"",IF(AND(ISNUMBER(MATCH(B5,{"I","II","III","IV"},0)),ISNUMBER(MATCH(C5,{"I","II","III","IV"},0))),IF(B5=C5,"Sim","Não"),""))</f>
        <v/>
      </c>
      <c r="E5" s="13" t="str">
        <f aca="false">IF(OR(B5="",C5=""),"",IF(AND(ISNUMBER(MATCH(B5,{"I","II","III","IV"},0)),ISNUMBER(MATCH(C5,{"I","II","III","IV"},0))),ABS(MATCH(B5,{"I","II","III","IV"},0)-MATCH(C5,{"I","II","III","IV"},0)),""))</f>
        <v/>
      </c>
      <c r="G5" s="15" t="s">
        <v>32</v>
      </c>
      <c r="H5" s="16" t="n">
        <f aca="false">COUNTIF(D4:D53,"Sim")</f>
        <v>0</v>
      </c>
    </row>
    <row r="6" customFormat="false" ht="15" hidden="false" customHeight="true" outlineLevel="0" collapsed="false">
      <c r="A6" s="13" t="str">
        <f aca="false">IF(Protocolos!A6="","",Protocolos!A6)</f>
        <v/>
      </c>
      <c r="B6" s="14"/>
      <c r="C6" s="14"/>
      <c r="D6" s="13" t="str">
        <f aca="false">IF(OR(B6="",C6=""),"",IF(AND(ISNUMBER(MATCH(B6,{"I","II","III","IV"},0)),ISNUMBER(MATCH(C6,{"I","II","III","IV"},0))),IF(B6=C6,"Sim","Não"),""))</f>
        <v/>
      </c>
      <c r="E6" s="13" t="str">
        <f aca="false">IF(OR(B6="",C6=""),"",IF(AND(ISNUMBER(MATCH(B6,{"I","II","III","IV"},0)),ISNUMBER(MATCH(C6,{"I","II","III","IV"},0))),ABS(MATCH(B6,{"I","II","III","IV"},0)-MATCH(C6,{"I","II","III","IV"},0)),""))</f>
        <v/>
      </c>
      <c r="G6" s="15" t="s">
        <v>33</v>
      </c>
      <c r="H6" s="16" t="n">
        <f aca="false">COUNTIF(D4:D53,"Não")</f>
        <v>0</v>
      </c>
    </row>
    <row r="7" customFormat="false" ht="15" hidden="false" customHeight="true" outlineLevel="0" collapsed="false">
      <c r="A7" s="13" t="str">
        <f aca="false">IF(Protocolos!A7="","",Protocolos!A7)</f>
        <v/>
      </c>
      <c r="B7" s="14"/>
      <c r="C7" s="14"/>
      <c r="D7" s="13" t="str">
        <f aca="false">IF(OR(B7="",C7=""),"",IF(AND(ISNUMBER(MATCH(B7,{"I","II","III","IV"},0)),ISNUMBER(MATCH(C7,{"I","II","III","IV"},0))),IF(B7=C7,"Sim","Não"),""))</f>
        <v/>
      </c>
      <c r="E7" s="13" t="str">
        <f aca="false">IF(OR(B7="",C7=""),"",IF(AND(ISNUMBER(MATCH(B7,{"I","II","III","IV"},0)),ISNUMBER(MATCH(C7,{"I","II","III","IV"},0))),ABS(MATCH(B7,{"I","II","III","IV"},0)-MATCH(C7,{"I","II","III","IV"},0)),""))</f>
        <v/>
      </c>
      <c r="G7" s="15" t="s">
        <v>34</v>
      </c>
      <c r="H7" s="17" t="str">
        <f aca="false">IF(H4=0,"",H5/H4)</f>
        <v/>
      </c>
    </row>
    <row r="8" customFormat="false" ht="15" hidden="false" customHeight="true" outlineLevel="0" collapsed="false">
      <c r="A8" s="13" t="str">
        <f aca="false">IF(Protocolos!A8="","",Protocolos!A8)</f>
        <v/>
      </c>
      <c r="B8" s="14"/>
      <c r="C8" s="14"/>
      <c r="D8" s="13" t="str">
        <f aca="false">IF(OR(B8="",C8=""),"",IF(AND(ISNUMBER(MATCH(B8,{"I","II","III","IV"},0)),ISNUMBER(MATCH(C8,{"I","II","III","IV"},0))),IF(B8=C8,"Sim","Não"),""))</f>
        <v/>
      </c>
      <c r="E8" s="13" t="str">
        <f aca="false">IF(OR(B8="",C8=""),"",IF(AND(ISNUMBER(MATCH(B8,{"I","II","III","IV"},0)),ISNUMBER(MATCH(C8,{"I","II","III","IV"},0))),ABS(MATCH(B8,{"I","II","III","IV"},0)-MATCH(C8,{"I","II","III","IV"},0)),""))</f>
        <v/>
      </c>
      <c r="G8" s="15" t="s">
        <v>35</v>
      </c>
      <c r="H8" s="17" t="str">
        <f aca="false">IF(H4=0,"",(SUMPRODUCT((B4:B53="I")*ISNUMBER(MATCH(C4:C53,{"I","II","III","IV"},0)))*SUMPRODUCT((C4:C53="I")*ISNUMBER(MATCH(B4:B53,{"I","II","III","IV"},0)))+SUMPRODUCT((B4:B53="II")*ISNUMBER(MATCH(C4:C53,{"I","II","III","IV"},0)))*SUMPRODUCT((C4:C53="II")*ISNUMBER(MATCH(B4:B53,{"I","II","III","IV"},0)))+SUMPRODUCT((B4:B53="III")*ISNUMBER(MATCH(C4:C53,{"I","II","III","IV"},0)))*SUMPRODUCT((C4:C53="III")*ISNUMBER(MATCH(B4:B53,{"I","II","III","IV"},0)))+SUMPRODUCT((B4:B53="IV")*ISNUMBER(MATCH(C4:C53,{"I","II","III","IV"},0)))*SUMPRODUCT((C4:C53="IV")*ISNUMBER(MATCH(B4:B53,{"I","II","III","IV"},0))))/(H4*H4))</f>
        <v/>
      </c>
    </row>
    <row r="9" customFormat="false" ht="15" hidden="false" customHeight="true" outlineLevel="0" collapsed="false">
      <c r="A9" s="13" t="str">
        <f aca="false">IF(Protocolos!A9="","",Protocolos!A9)</f>
        <v/>
      </c>
      <c r="B9" s="14"/>
      <c r="C9" s="14"/>
      <c r="D9" s="13" t="str">
        <f aca="false">IF(OR(B9="",C9=""),"",IF(AND(ISNUMBER(MATCH(B9,{"I","II","III","IV"},0)),ISNUMBER(MATCH(C9,{"I","II","III","IV"},0))),IF(B9=C9,"Sim","Não"),""))</f>
        <v/>
      </c>
      <c r="E9" s="13" t="str">
        <f aca="false">IF(OR(B9="",C9=""),"",IF(AND(ISNUMBER(MATCH(B9,{"I","II","III","IV"},0)),ISNUMBER(MATCH(C9,{"I","II","III","IV"},0))),ABS(MATCH(B9,{"I","II","III","IV"},0)-MATCH(C9,{"I","II","III","IV"},0)),""))</f>
        <v/>
      </c>
      <c r="G9" s="15" t="s">
        <v>36</v>
      </c>
      <c r="H9" s="18" t="str">
        <f aca="false">IF(OR(H4=0,H8=1),"",(H7-H8)/(1-H8))</f>
        <v/>
      </c>
    </row>
    <row r="10" customFormat="false" ht="15" hidden="false" customHeight="true" outlineLevel="0" collapsed="false">
      <c r="A10" s="13" t="str">
        <f aca="false">IF(Protocolos!A10="","",Protocolos!A10)</f>
        <v/>
      </c>
      <c r="B10" s="14"/>
      <c r="C10" s="14"/>
      <c r="D10" s="13" t="str">
        <f aca="false">IF(OR(B10="",C10=""),"",IF(AND(ISNUMBER(MATCH(B10,{"I","II","III","IV"},0)),ISNUMBER(MATCH(C10,{"I","II","III","IV"},0))),IF(B10=C10,"Sim","Não"),""))</f>
        <v/>
      </c>
      <c r="E10" s="13" t="str">
        <f aca="false">IF(OR(B10="",C10=""),"",IF(AND(ISNUMBER(MATCH(B10,{"I","II","III","IV"},0)),ISNUMBER(MATCH(C10,{"I","II","III","IV"},0))),ABS(MATCH(B10,{"I","II","III","IV"},0)-MATCH(C10,{"I","II","III","IV"},0)),""))</f>
        <v/>
      </c>
      <c r="G10" s="15" t="s">
        <v>37</v>
      </c>
      <c r="H10" s="13" t="str">
        <f aca="false">IF(H9="","",IF(H9&lt;0.4,"Insuficiente",IF(H9&lt;0.6,"Moderada",IF(H9&lt;0.8,"Substancial","Quase perfeita"))))</f>
        <v/>
      </c>
    </row>
    <row r="11" customFormat="false" ht="15" hidden="false" customHeight="true" outlineLevel="0" collapsed="false">
      <c r="A11" s="13" t="str">
        <f aca="false">IF(Protocolos!A11="","",Protocolos!A11)</f>
        <v/>
      </c>
      <c r="B11" s="14"/>
      <c r="C11" s="14"/>
      <c r="D11" s="13" t="str">
        <f aca="false">IF(OR(B11="",C11=""),"",IF(AND(ISNUMBER(MATCH(B11,{"I","II","III","IV"},0)),ISNUMBER(MATCH(C11,{"I","II","III","IV"},0))),IF(B11=C11,"Sim","Não"),""))</f>
        <v/>
      </c>
      <c r="E11" s="13" t="str">
        <f aca="false">IF(OR(B11="",C11=""),"",IF(AND(ISNUMBER(MATCH(B11,{"I","II","III","IV"},0)),ISNUMBER(MATCH(C11,{"I","II","III","IV"},0))),ABS(MATCH(B11,{"I","II","III","IV"},0)-MATCH(C11,{"I","II","III","IV"},0)),""))</f>
        <v/>
      </c>
    </row>
    <row r="12" customFormat="false" ht="15" hidden="false" customHeight="true" outlineLevel="0" collapsed="false">
      <c r="A12" s="13" t="str">
        <f aca="false">IF(Protocolos!A12="","",Protocolos!A12)</f>
        <v/>
      </c>
      <c r="B12" s="14"/>
      <c r="C12" s="14"/>
      <c r="D12" s="13" t="str">
        <f aca="false">IF(OR(B12="",C12=""),"",IF(AND(ISNUMBER(MATCH(B12,{"I","II","III","IV"},0)),ISNUMBER(MATCH(C12,{"I","II","III","IV"},0))),IF(B12=C12,"Sim","Não"),""))</f>
        <v/>
      </c>
      <c r="E12" s="13" t="str">
        <f aca="false">IF(OR(B12="",C12=""),"",IF(AND(ISNUMBER(MATCH(B12,{"I","II","III","IV"},0)),ISNUMBER(MATCH(C12,{"I","II","III","IV"},0))),ABS(MATCH(B12,{"I","II","III","IV"},0)-MATCH(C12,{"I","II","III","IV"},0)),""))</f>
        <v/>
      </c>
      <c r="G12" s="19" t="s">
        <v>38</v>
      </c>
      <c r="H12" s="19"/>
    </row>
    <row r="13" customFormat="false" ht="15" hidden="false" customHeight="true" outlineLevel="0" collapsed="false">
      <c r="A13" s="13" t="str">
        <f aca="false">IF(Protocolos!A13="","",Protocolos!A13)</f>
        <v/>
      </c>
      <c r="B13" s="14"/>
      <c r="C13" s="14"/>
      <c r="D13" s="13" t="str">
        <f aca="false">IF(OR(B13="",C13=""),"",IF(AND(ISNUMBER(MATCH(B13,{"I","II","III","IV"},0)),ISNUMBER(MATCH(C13,{"I","II","III","IV"},0))),IF(B13=C13,"Sim","Não"),""))</f>
        <v/>
      </c>
      <c r="E13" s="13" t="str">
        <f aca="false">IF(OR(B13="",C13=""),"",IF(AND(ISNUMBER(MATCH(B13,{"I","II","III","IV"},0)),ISNUMBER(MATCH(C13,{"I","II","III","IV"},0))),ABS(MATCH(B13,{"I","II","III","IV"},0)-MATCH(C13,{"I","II","III","IV"},0)),""))</f>
        <v/>
      </c>
    </row>
    <row r="14" customFormat="false" ht="15" hidden="false" customHeight="true" outlineLevel="0" collapsed="false">
      <c r="A14" s="13" t="str">
        <f aca="false">IF(Protocolos!A14="","",Protocolos!A14)</f>
        <v/>
      </c>
      <c r="B14" s="14"/>
      <c r="C14" s="14"/>
      <c r="D14" s="13" t="str">
        <f aca="false">IF(OR(B14="",C14=""),"",IF(AND(ISNUMBER(MATCH(B14,{"I","II","III","IV"},0)),ISNUMBER(MATCH(C14,{"I","II","III","IV"},0))),IF(B14=C14,"Sim","Não"),""))</f>
        <v/>
      </c>
      <c r="E14" s="13" t="str">
        <f aca="false">IF(OR(B14="",C14=""),"",IF(AND(ISNUMBER(MATCH(B14,{"I","II","III","IV"},0)),ISNUMBER(MATCH(C14,{"I","II","III","IV"},0))),ABS(MATCH(B14,{"I","II","III","IV"},0)-MATCH(C14,{"I","II","III","IV"},0)),""))</f>
        <v/>
      </c>
      <c r="G14" s="20" t="s">
        <v>39</v>
      </c>
      <c r="H14" s="20"/>
    </row>
    <row r="15" customFormat="false" ht="15" hidden="false" customHeight="true" outlineLevel="0" collapsed="false">
      <c r="A15" s="13" t="str">
        <f aca="false">IF(Protocolos!A15="","",Protocolos!A15)</f>
        <v/>
      </c>
      <c r="B15" s="14"/>
      <c r="C15" s="14"/>
      <c r="D15" s="13" t="str">
        <f aca="false">IF(OR(B15="",C15=""),"",IF(AND(ISNUMBER(MATCH(B15,{"I","II","III","IV"},0)),ISNUMBER(MATCH(C15,{"I","II","III","IV"},0))),IF(B15=C15,"Sim","Não"),""))</f>
        <v/>
      </c>
      <c r="E15" s="13" t="str">
        <f aca="false">IF(OR(B15="",C15=""),"",IF(AND(ISNUMBER(MATCH(B15,{"I","II","III","IV"},0)),ISNUMBER(MATCH(C15,{"I","II","III","IV"},0))),ABS(MATCH(B15,{"I","II","III","IV"},0)-MATCH(C15,{"I","II","III","IV"},0)),""))</f>
        <v/>
      </c>
      <c r="G15" s="21" t="s">
        <v>40</v>
      </c>
      <c r="H15" s="22" t="n">
        <f aca="false">COUNTIFS(B4:B53,"&lt;&gt;",C4:C53,"&lt;&gt;")</f>
        <v>0</v>
      </c>
    </row>
    <row r="16" customFormat="false" ht="15" hidden="false" customHeight="true" outlineLevel="0" collapsed="false">
      <c r="A16" s="13" t="str">
        <f aca="false">IF(Protocolos!A16="","",Protocolos!A16)</f>
        <v/>
      </c>
      <c r="B16" s="14"/>
      <c r="C16" s="14"/>
      <c r="D16" s="13" t="str">
        <f aca="false">IF(OR(B16="",C16=""),"",IF(AND(ISNUMBER(MATCH(B16,{"I","II","III","IV"},0)),ISNUMBER(MATCH(C16,{"I","II","III","IV"},0))),IF(B16=C16,"Sim","Não"),""))</f>
        <v/>
      </c>
      <c r="E16" s="13" t="str">
        <f aca="false">IF(OR(B16="",C16=""),"",IF(AND(ISNUMBER(MATCH(B16,{"I","II","III","IV"},0)),ISNUMBER(MATCH(C16,{"I","II","III","IV"},0))),ABS(MATCH(B16,{"I","II","III","IV"},0)-MATCH(C16,{"I","II","III","IV"},0)),""))</f>
        <v/>
      </c>
      <c r="G16" s="21" t="s">
        <v>41</v>
      </c>
      <c r="H16" s="22" t="n">
        <f aca="false">IF(H15="","",H15-H4)</f>
        <v>0</v>
      </c>
    </row>
    <row r="17" customFormat="false" ht="15" hidden="false" customHeight="true" outlineLevel="0" collapsed="false">
      <c r="A17" s="13" t="str">
        <f aca="false">IF(Protocolos!A17="","",Protocolos!A17)</f>
        <v/>
      </c>
      <c r="B17" s="14"/>
      <c r="C17" s="14"/>
      <c r="D17" s="13" t="str">
        <f aca="false">IF(OR(B17="",C17=""),"",IF(AND(ISNUMBER(MATCH(B17,{"I","II","III","IV"},0)),ISNUMBER(MATCH(C17,{"I","II","III","IV"},0))),IF(B17=C17,"Sim","Não"),""))</f>
        <v/>
      </c>
      <c r="E17" s="13" t="str">
        <f aca="false">IF(OR(B17="",C17=""),"",IF(AND(ISNUMBER(MATCH(B17,{"I","II","III","IV"},0)),ISNUMBER(MATCH(C17,{"I","II","III","IV"},0))),ABS(MATCH(B17,{"I","II","III","IV"},0)-MATCH(C17,{"I","II","III","IV"},0)),""))</f>
        <v/>
      </c>
      <c r="G17" s="21" t="s">
        <v>42</v>
      </c>
      <c r="H17" s="23" t="str">
        <f aca="false">IF(H15=0,"",(H4+COUNTIFS(B4:B53,"NÃO AVALIÁVEL",C4:C53,"NÃO AVALIÁVEL"))/H15)</f>
        <v/>
      </c>
    </row>
    <row r="18" customFormat="false" ht="15" hidden="false" customHeight="true" outlineLevel="0" collapsed="false">
      <c r="A18" s="13" t="str">
        <f aca="false">IF(Protocolos!A18="","",Protocolos!A18)</f>
        <v/>
      </c>
      <c r="B18" s="14"/>
      <c r="C18" s="14"/>
      <c r="D18" s="13" t="str">
        <f aca="false">IF(OR(B18="",C18=""),"",IF(AND(ISNUMBER(MATCH(B18,{"I","II","III","IV"},0)),ISNUMBER(MATCH(C18,{"I","II","III","IV"},0))),IF(B18=C18,"Sim","Não"),""))</f>
        <v/>
      </c>
      <c r="E18" s="13" t="str">
        <f aca="false">IF(OR(B18="",C18=""),"",IF(AND(ISNUMBER(MATCH(B18,{"I","II","III","IV"},0)),ISNUMBER(MATCH(C18,{"I","II","III","IV"},0))),ABS(MATCH(B18,{"I","II","III","IV"},0)-MATCH(C18,{"I","II","III","IV"},0)),""))</f>
        <v/>
      </c>
    </row>
    <row r="19" customFormat="false" ht="15" hidden="false" customHeight="true" outlineLevel="0" collapsed="false">
      <c r="A19" s="13" t="str">
        <f aca="false">IF(Protocolos!A19="","",Protocolos!A19)</f>
        <v/>
      </c>
      <c r="B19" s="14"/>
      <c r="C19" s="14"/>
      <c r="D19" s="13" t="str">
        <f aca="false">IF(OR(B19="",C19=""),"",IF(AND(ISNUMBER(MATCH(B19,{"I","II","III","IV"},0)),ISNUMBER(MATCH(C19,{"I","II","III","IV"},0))),IF(B19=C19,"Sim","Não"),""))</f>
        <v/>
      </c>
      <c r="E19" s="13" t="str">
        <f aca="false">IF(OR(B19="",C19=""),"",IF(AND(ISNUMBER(MATCH(B19,{"I","II","III","IV"},0)),ISNUMBER(MATCH(C19,{"I","II","III","IV"},0))),ABS(MATCH(B19,{"I","II","III","IV"},0)-MATCH(C19,{"I","II","III","IV"},0)),""))</f>
        <v/>
      </c>
    </row>
    <row r="20" customFormat="false" ht="15" hidden="false" customHeight="true" outlineLevel="0" collapsed="false">
      <c r="A20" s="13" t="str">
        <f aca="false">IF(Protocolos!A20="","",Protocolos!A20)</f>
        <v/>
      </c>
      <c r="B20" s="14"/>
      <c r="C20" s="14"/>
      <c r="D20" s="13" t="str">
        <f aca="false">IF(OR(B20="",C20=""),"",IF(AND(ISNUMBER(MATCH(B20,{"I","II","III","IV"},0)),ISNUMBER(MATCH(C20,{"I","II","III","IV"},0))),IF(B20=C20,"Sim","Não"),""))</f>
        <v/>
      </c>
      <c r="E20" s="13" t="str">
        <f aca="false">IF(OR(B20="",C20=""),"",IF(AND(ISNUMBER(MATCH(B20,{"I","II","III","IV"},0)),ISNUMBER(MATCH(C20,{"I","II","III","IV"},0))),ABS(MATCH(B20,{"I","II","III","IV"},0)-MATCH(C20,{"I","II","III","IV"},0)),""))</f>
        <v/>
      </c>
    </row>
    <row r="21" customFormat="false" ht="15" hidden="false" customHeight="true" outlineLevel="0" collapsed="false">
      <c r="A21" s="13" t="str">
        <f aca="false">IF(Protocolos!A21="","",Protocolos!A21)</f>
        <v/>
      </c>
      <c r="B21" s="14"/>
      <c r="C21" s="14"/>
      <c r="D21" s="13" t="str">
        <f aca="false">IF(OR(B21="",C21=""),"",IF(AND(ISNUMBER(MATCH(B21,{"I","II","III","IV"},0)),ISNUMBER(MATCH(C21,{"I","II","III","IV"},0))),IF(B21=C21,"Sim","Não"),""))</f>
        <v/>
      </c>
      <c r="E21" s="13" t="str">
        <f aca="false">IF(OR(B21="",C21=""),"",IF(AND(ISNUMBER(MATCH(B21,{"I","II","III","IV"},0)),ISNUMBER(MATCH(C21,{"I","II","III","IV"},0))),ABS(MATCH(B21,{"I","II","III","IV"},0)-MATCH(C21,{"I","II","III","IV"},0)),""))</f>
        <v/>
      </c>
    </row>
    <row r="22" customFormat="false" ht="15" hidden="false" customHeight="true" outlineLevel="0" collapsed="false">
      <c r="A22" s="13" t="str">
        <f aca="false">IF(Protocolos!A22="","",Protocolos!A22)</f>
        <v/>
      </c>
      <c r="B22" s="14"/>
      <c r="C22" s="14"/>
      <c r="D22" s="13" t="str">
        <f aca="false">IF(OR(B22="",C22=""),"",IF(AND(ISNUMBER(MATCH(B22,{"I","II","III","IV"},0)),ISNUMBER(MATCH(C22,{"I","II","III","IV"},0))),IF(B22=C22,"Sim","Não"),""))</f>
        <v/>
      </c>
      <c r="E22" s="13" t="str">
        <f aca="false">IF(OR(B22="",C22=""),"",IF(AND(ISNUMBER(MATCH(B22,{"I","II","III","IV"},0)),ISNUMBER(MATCH(C22,{"I","II","III","IV"},0))),ABS(MATCH(B22,{"I","II","III","IV"},0)-MATCH(C22,{"I","II","III","IV"},0)),""))</f>
        <v/>
      </c>
    </row>
    <row r="23" customFormat="false" ht="15" hidden="false" customHeight="true" outlineLevel="0" collapsed="false">
      <c r="A23" s="13" t="str">
        <f aca="false">IF(Protocolos!A23="","",Protocolos!A23)</f>
        <v/>
      </c>
      <c r="B23" s="14"/>
      <c r="C23" s="14"/>
      <c r="D23" s="13" t="str">
        <f aca="false">IF(OR(B23="",C23=""),"",IF(AND(ISNUMBER(MATCH(B23,{"I","II","III","IV"},0)),ISNUMBER(MATCH(C23,{"I","II","III","IV"},0))),IF(B23=C23,"Sim","Não"),""))</f>
        <v/>
      </c>
      <c r="E23" s="13" t="str">
        <f aca="false">IF(OR(B23="",C23=""),"",IF(AND(ISNUMBER(MATCH(B23,{"I","II","III","IV"},0)),ISNUMBER(MATCH(C23,{"I","II","III","IV"},0))),ABS(MATCH(B23,{"I","II","III","IV"},0)-MATCH(C23,{"I","II","III","IV"},0)),""))</f>
        <v/>
      </c>
    </row>
    <row r="24" customFormat="false" ht="15" hidden="false" customHeight="true" outlineLevel="0" collapsed="false">
      <c r="A24" s="13" t="str">
        <f aca="false">IF(Protocolos!A24="","",Protocolos!A24)</f>
        <v/>
      </c>
      <c r="B24" s="14"/>
      <c r="C24" s="14"/>
      <c r="D24" s="13" t="str">
        <f aca="false">IF(OR(B24="",C24=""),"",IF(AND(ISNUMBER(MATCH(B24,{"I","II","III","IV"},0)),ISNUMBER(MATCH(C24,{"I","II","III","IV"},0))),IF(B24=C24,"Sim","Não"),""))</f>
        <v/>
      </c>
      <c r="E24" s="13" t="str">
        <f aca="false">IF(OR(B24="",C24=""),"",IF(AND(ISNUMBER(MATCH(B24,{"I","II","III","IV"},0)),ISNUMBER(MATCH(C24,{"I","II","III","IV"},0))),ABS(MATCH(B24,{"I","II","III","IV"},0)-MATCH(C24,{"I","II","III","IV"},0)),""))</f>
        <v/>
      </c>
    </row>
    <row r="25" customFormat="false" ht="15" hidden="false" customHeight="true" outlineLevel="0" collapsed="false">
      <c r="A25" s="13" t="str">
        <f aca="false">IF(Protocolos!A25="","",Protocolos!A25)</f>
        <v/>
      </c>
      <c r="B25" s="14"/>
      <c r="C25" s="14"/>
      <c r="D25" s="13" t="str">
        <f aca="false">IF(OR(B25="",C25=""),"",IF(AND(ISNUMBER(MATCH(B25,{"I","II","III","IV"},0)),ISNUMBER(MATCH(C25,{"I","II","III","IV"},0))),IF(B25=C25,"Sim","Não"),""))</f>
        <v/>
      </c>
      <c r="E25" s="13" t="str">
        <f aca="false">IF(OR(B25="",C25=""),"",IF(AND(ISNUMBER(MATCH(B25,{"I","II","III","IV"},0)),ISNUMBER(MATCH(C25,{"I","II","III","IV"},0))),ABS(MATCH(B25,{"I","II","III","IV"},0)-MATCH(C25,{"I","II","III","IV"},0)),""))</f>
        <v/>
      </c>
    </row>
    <row r="26" customFormat="false" ht="15" hidden="false" customHeight="true" outlineLevel="0" collapsed="false">
      <c r="A26" s="13" t="str">
        <f aca="false">IF(Protocolos!A26="","",Protocolos!A26)</f>
        <v/>
      </c>
      <c r="B26" s="14"/>
      <c r="C26" s="14"/>
      <c r="D26" s="13" t="str">
        <f aca="false">IF(OR(B26="",C26=""),"",IF(AND(ISNUMBER(MATCH(B26,{"I","II","III","IV"},0)),ISNUMBER(MATCH(C26,{"I","II","III","IV"},0))),IF(B26=C26,"Sim","Não"),""))</f>
        <v/>
      </c>
      <c r="E26" s="13" t="str">
        <f aca="false">IF(OR(B26="",C26=""),"",IF(AND(ISNUMBER(MATCH(B26,{"I","II","III","IV"},0)),ISNUMBER(MATCH(C26,{"I","II","III","IV"},0))),ABS(MATCH(B26,{"I","II","III","IV"},0)-MATCH(C26,{"I","II","III","IV"},0)),""))</f>
        <v/>
      </c>
    </row>
    <row r="27" customFormat="false" ht="15" hidden="false" customHeight="true" outlineLevel="0" collapsed="false">
      <c r="A27" s="13" t="str">
        <f aca="false">IF(Protocolos!A27="","",Protocolos!A27)</f>
        <v/>
      </c>
      <c r="B27" s="14"/>
      <c r="C27" s="14"/>
      <c r="D27" s="13" t="str">
        <f aca="false">IF(OR(B27="",C27=""),"",IF(AND(ISNUMBER(MATCH(B27,{"I","II","III","IV"},0)),ISNUMBER(MATCH(C27,{"I","II","III","IV"},0))),IF(B27=C27,"Sim","Não"),""))</f>
        <v/>
      </c>
      <c r="E27" s="13" t="str">
        <f aca="false">IF(OR(B27="",C27=""),"",IF(AND(ISNUMBER(MATCH(B27,{"I","II","III","IV"},0)),ISNUMBER(MATCH(C27,{"I","II","III","IV"},0))),ABS(MATCH(B27,{"I","II","III","IV"},0)-MATCH(C27,{"I","II","III","IV"},0)),""))</f>
        <v/>
      </c>
    </row>
    <row r="28" customFormat="false" ht="15" hidden="false" customHeight="true" outlineLevel="0" collapsed="false">
      <c r="A28" s="13" t="str">
        <f aca="false">IF(Protocolos!A28="","",Protocolos!A28)</f>
        <v/>
      </c>
      <c r="B28" s="14"/>
      <c r="C28" s="14"/>
      <c r="D28" s="13" t="str">
        <f aca="false">IF(OR(B28="",C28=""),"",IF(AND(ISNUMBER(MATCH(B28,{"I","II","III","IV"},0)),ISNUMBER(MATCH(C28,{"I","II","III","IV"},0))),IF(B28=C28,"Sim","Não"),""))</f>
        <v/>
      </c>
      <c r="E28" s="13" t="str">
        <f aca="false">IF(OR(B28="",C28=""),"",IF(AND(ISNUMBER(MATCH(B28,{"I","II","III","IV"},0)),ISNUMBER(MATCH(C28,{"I","II","III","IV"},0))),ABS(MATCH(B28,{"I","II","III","IV"},0)-MATCH(C28,{"I","II","III","IV"},0)),""))</f>
        <v/>
      </c>
    </row>
    <row r="29" customFormat="false" ht="15" hidden="false" customHeight="true" outlineLevel="0" collapsed="false">
      <c r="A29" s="13" t="str">
        <f aca="false">IF(Protocolos!A29="","",Protocolos!A29)</f>
        <v/>
      </c>
      <c r="B29" s="14"/>
      <c r="C29" s="14"/>
      <c r="D29" s="13" t="str">
        <f aca="false">IF(OR(B29="",C29=""),"",IF(AND(ISNUMBER(MATCH(B29,{"I","II","III","IV"},0)),ISNUMBER(MATCH(C29,{"I","II","III","IV"},0))),IF(B29=C29,"Sim","Não"),""))</f>
        <v/>
      </c>
      <c r="E29" s="13" t="str">
        <f aca="false">IF(OR(B29="",C29=""),"",IF(AND(ISNUMBER(MATCH(B29,{"I","II","III","IV"},0)),ISNUMBER(MATCH(C29,{"I","II","III","IV"},0))),ABS(MATCH(B29,{"I","II","III","IV"},0)-MATCH(C29,{"I","II","III","IV"},0)),""))</f>
        <v/>
      </c>
    </row>
    <row r="30" customFormat="false" ht="15" hidden="false" customHeight="true" outlineLevel="0" collapsed="false">
      <c r="A30" s="13" t="str">
        <f aca="false">IF(Protocolos!A30="","",Protocolos!A30)</f>
        <v/>
      </c>
      <c r="B30" s="14"/>
      <c r="C30" s="14"/>
      <c r="D30" s="13" t="str">
        <f aca="false">IF(OR(B30="",C30=""),"",IF(AND(ISNUMBER(MATCH(B30,{"I","II","III","IV"},0)),ISNUMBER(MATCH(C30,{"I","II","III","IV"},0))),IF(B30=C30,"Sim","Não"),""))</f>
        <v/>
      </c>
      <c r="E30" s="13" t="str">
        <f aca="false">IF(OR(B30="",C30=""),"",IF(AND(ISNUMBER(MATCH(B30,{"I","II","III","IV"},0)),ISNUMBER(MATCH(C30,{"I","II","III","IV"},0))),ABS(MATCH(B30,{"I","II","III","IV"},0)-MATCH(C30,{"I","II","III","IV"},0)),""))</f>
        <v/>
      </c>
    </row>
    <row r="31" customFormat="false" ht="15" hidden="false" customHeight="true" outlineLevel="0" collapsed="false">
      <c r="A31" s="13" t="str">
        <f aca="false">IF(Protocolos!A31="","",Protocolos!A31)</f>
        <v/>
      </c>
      <c r="B31" s="14"/>
      <c r="C31" s="14"/>
      <c r="D31" s="13" t="str">
        <f aca="false">IF(OR(B31="",C31=""),"",IF(AND(ISNUMBER(MATCH(B31,{"I","II","III","IV"},0)),ISNUMBER(MATCH(C31,{"I","II","III","IV"},0))),IF(B31=C31,"Sim","Não"),""))</f>
        <v/>
      </c>
      <c r="E31" s="13" t="str">
        <f aca="false">IF(OR(B31="",C31=""),"",IF(AND(ISNUMBER(MATCH(B31,{"I","II","III","IV"},0)),ISNUMBER(MATCH(C31,{"I","II","III","IV"},0))),ABS(MATCH(B31,{"I","II","III","IV"},0)-MATCH(C31,{"I","II","III","IV"},0)),""))</f>
        <v/>
      </c>
    </row>
    <row r="32" customFormat="false" ht="15" hidden="false" customHeight="true" outlineLevel="0" collapsed="false">
      <c r="A32" s="13" t="str">
        <f aca="false">IF(Protocolos!A32="","",Protocolos!A32)</f>
        <v/>
      </c>
      <c r="B32" s="14"/>
      <c r="C32" s="14"/>
      <c r="D32" s="13" t="str">
        <f aca="false">IF(OR(B32="",C32=""),"",IF(AND(ISNUMBER(MATCH(B32,{"I","II","III","IV"},0)),ISNUMBER(MATCH(C32,{"I","II","III","IV"},0))),IF(B32=C32,"Sim","Não"),""))</f>
        <v/>
      </c>
      <c r="E32" s="13" t="str">
        <f aca="false">IF(OR(B32="",C32=""),"",IF(AND(ISNUMBER(MATCH(B32,{"I","II","III","IV"},0)),ISNUMBER(MATCH(C32,{"I","II","III","IV"},0))),ABS(MATCH(B32,{"I","II","III","IV"},0)-MATCH(C32,{"I","II","III","IV"},0)),""))</f>
        <v/>
      </c>
    </row>
    <row r="33" customFormat="false" ht="15" hidden="false" customHeight="true" outlineLevel="0" collapsed="false">
      <c r="A33" s="13" t="str">
        <f aca="false">IF(Protocolos!A33="","",Protocolos!A33)</f>
        <v/>
      </c>
      <c r="B33" s="14"/>
      <c r="C33" s="14"/>
      <c r="D33" s="13" t="str">
        <f aca="false">IF(OR(B33="",C33=""),"",IF(AND(ISNUMBER(MATCH(B33,{"I","II","III","IV"},0)),ISNUMBER(MATCH(C33,{"I","II","III","IV"},0))),IF(B33=C33,"Sim","Não"),""))</f>
        <v/>
      </c>
      <c r="E33" s="13" t="str">
        <f aca="false">IF(OR(B33="",C33=""),"",IF(AND(ISNUMBER(MATCH(B33,{"I","II","III","IV"},0)),ISNUMBER(MATCH(C33,{"I","II","III","IV"},0))),ABS(MATCH(B33,{"I","II","III","IV"},0)-MATCH(C33,{"I","II","III","IV"},0)),""))</f>
        <v/>
      </c>
    </row>
    <row r="34" customFormat="false" ht="15" hidden="false" customHeight="true" outlineLevel="0" collapsed="false">
      <c r="A34" s="13" t="str">
        <f aca="false">IF(Protocolos!A34="","",Protocolos!A34)</f>
        <v/>
      </c>
      <c r="B34" s="14"/>
      <c r="C34" s="14"/>
      <c r="D34" s="13" t="str">
        <f aca="false">IF(OR(B34="",C34=""),"",IF(AND(ISNUMBER(MATCH(B34,{"I","II","III","IV"},0)),ISNUMBER(MATCH(C34,{"I","II","III","IV"},0))),IF(B34=C34,"Sim","Não"),""))</f>
        <v/>
      </c>
      <c r="E34" s="13" t="str">
        <f aca="false">IF(OR(B34="",C34=""),"",IF(AND(ISNUMBER(MATCH(B34,{"I","II","III","IV"},0)),ISNUMBER(MATCH(C34,{"I","II","III","IV"},0))),ABS(MATCH(B34,{"I","II","III","IV"},0)-MATCH(C34,{"I","II","III","IV"},0)),""))</f>
        <v/>
      </c>
    </row>
    <row r="35" customFormat="false" ht="15" hidden="false" customHeight="true" outlineLevel="0" collapsed="false">
      <c r="A35" s="13" t="str">
        <f aca="false">IF(Protocolos!A35="","",Protocolos!A35)</f>
        <v/>
      </c>
      <c r="B35" s="14"/>
      <c r="C35" s="14"/>
      <c r="D35" s="13" t="str">
        <f aca="false">IF(OR(B35="",C35=""),"",IF(AND(ISNUMBER(MATCH(B35,{"I","II","III","IV"},0)),ISNUMBER(MATCH(C35,{"I","II","III","IV"},0))),IF(B35=C35,"Sim","Não"),""))</f>
        <v/>
      </c>
      <c r="E35" s="13" t="str">
        <f aca="false">IF(OR(B35="",C35=""),"",IF(AND(ISNUMBER(MATCH(B35,{"I","II","III","IV"},0)),ISNUMBER(MATCH(C35,{"I","II","III","IV"},0))),ABS(MATCH(B35,{"I","II","III","IV"},0)-MATCH(C35,{"I","II","III","IV"},0)),""))</f>
        <v/>
      </c>
    </row>
    <row r="36" customFormat="false" ht="15" hidden="false" customHeight="true" outlineLevel="0" collapsed="false">
      <c r="A36" s="13" t="str">
        <f aca="false">IF(Protocolos!A36="","",Protocolos!A36)</f>
        <v/>
      </c>
      <c r="B36" s="14"/>
      <c r="C36" s="14"/>
      <c r="D36" s="13" t="str">
        <f aca="false">IF(OR(B36="",C36=""),"",IF(AND(ISNUMBER(MATCH(B36,{"I","II","III","IV"},0)),ISNUMBER(MATCH(C36,{"I","II","III","IV"},0))),IF(B36=C36,"Sim","Não"),""))</f>
        <v/>
      </c>
      <c r="E36" s="13" t="str">
        <f aca="false">IF(OR(B36="",C36=""),"",IF(AND(ISNUMBER(MATCH(B36,{"I","II","III","IV"},0)),ISNUMBER(MATCH(C36,{"I","II","III","IV"},0))),ABS(MATCH(B36,{"I","II","III","IV"},0)-MATCH(C36,{"I","II","III","IV"},0)),""))</f>
        <v/>
      </c>
    </row>
    <row r="37" customFormat="false" ht="15" hidden="false" customHeight="true" outlineLevel="0" collapsed="false">
      <c r="A37" s="13" t="str">
        <f aca="false">IF(Protocolos!A37="","",Protocolos!A37)</f>
        <v/>
      </c>
      <c r="B37" s="14"/>
      <c r="C37" s="14"/>
      <c r="D37" s="13" t="str">
        <f aca="false">IF(OR(B37="",C37=""),"",IF(AND(ISNUMBER(MATCH(B37,{"I","II","III","IV"},0)),ISNUMBER(MATCH(C37,{"I","II","III","IV"},0))),IF(B37=C37,"Sim","Não"),""))</f>
        <v/>
      </c>
      <c r="E37" s="13" t="str">
        <f aca="false">IF(OR(B37="",C37=""),"",IF(AND(ISNUMBER(MATCH(B37,{"I","II","III","IV"},0)),ISNUMBER(MATCH(C37,{"I","II","III","IV"},0))),ABS(MATCH(B37,{"I","II","III","IV"},0)-MATCH(C37,{"I","II","III","IV"},0)),""))</f>
        <v/>
      </c>
    </row>
    <row r="38" customFormat="false" ht="15" hidden="false" customHeight="true" outlineLevel="0" collapsed="false">
      <c r="A38" s="13" t="str">
        <f aca="false">IF(Protocolos!A38="","",Protocolos!A38)</f>
        <v/>
      </c>
      <c r="B38" s="14"/>
      <c r="C38" s="14"/>
      <c r="D38" s="13" t="str">
        <f aca="false">IF(OR(B38="",C38=""),"",IF(AND(ISNUMBER(MATCH(B38,{"I","II","III","IV"},0)),ISNUMBER(MATCH(C38,{"I","II","III","IV"},0))),IF(B38=C38,"Sim","Não"),""))</f>
        <v/>
      </c>
      <c r="E38" s="13" t="str">
        <f aca="false">IF(OR(B38="",C38=""),"",IF(AND(ISNUMBER(MATCH(B38,{"I","II","III","IV"},0)),ISNUMBER(MATCH(C38,{"I","II","III","IV"},0))),ABS(MATCH(B38,{"I","II","III","IV"},0)-MATCH(C38,{"I","II","III","IV"},0)),""))</f>
        <v/>
      </c>
    </row>
    <row r="39" customFormat="false" ht="15" hidden="false" customHeight="true" outlineLevel="0" collapsed="false">
      <c r="A39" s="13" t="str">
        <f aca="false">IF(Protocolos!A39="","",Protocolos!A39)</f>
        <v/>
      </c>
      <c r="B39" s="14"/>
      <c r="C39" s="14"/>
      <c r="D39" s="13" t="str">
        <f aca="false">IF(OR(B39="",C39=""),"",IF(AND(ISNUMBER(MATCH(B39,{"I","II","III","IV"},0)),ISNUMBER(MATCH(C39,{"I","II","III","IV"},0))),IF(B39=C39,"Sim","Não"),""))</f>
        <v/>
      </c>
      <c r="E39" s="13" t="str">
        <f aca="false">IF(OR(B39="",C39=""),"",IF(AND(ISNUMBER(MATCH(B39,{"I","II","III","IV"},0)),ISNUMBER(MATCH(C39,{"I","II","III","IV"},0))),ABS(MATCH(B39,{"I","II","III","IV"},0)-MATCH(C39,{"I","II","III","IV"},0)),""))</f>
        <v/>
      </c>
    </row>
    <row r="40" customFormat="false" ht="15" hidden="false" customHeight="true" outlineLevel="0" collapsed="false">
      <c r="A40" s="13" t="str">
        <f aca="false">IF(Protocolos!A40="","",Protocolos!A40)</f>
        <v/>
      </c>
      <c r="B40" s="14"/>
      <c r="C40" s="14"/>
      <c r="D40" s="13" t="str">
        <f aca="false">IF(OR(B40="",C40=""),"",IF(AND(ISNUMBER(MATCH(B40,{"I","II","III","IV"},0)),ISNUMBER(MATCH(C40,{"I","II","III","IV"},0))),IF(B40=C40,"Sim","Não"),""))</f>
        <v/>
      </c>
      <c r="E40" s="13" t="str">
        <f aca="false">IF(OR(B40="",C40=""),"",IF(AND(ISNUMBER(MATCH(B40,{"I","II","III","IV"},0)),ISNUMBER(MATCH(C40,{"I","II","III","IV"},0))),ABS(MATCH(B40,{"I","II","III","IV"},0)-MATCH(C40,{"I","II","III","IV"},0)),""))</f>
        <v/>
      </c>
    </row>
    <row r="41" customFormat="false" ht="15" hidden="false" customHeight="true" outlineLevel="0" collapsed="false">
      <c r="A41" s="13" t="str">
        <f aca="false">IF(Protocolos!A41="","",Protocolos!A41)</f>
        <v/>
      </c>
      <c r="B41" s="14"/>
      <c r="C41" s="14"/>
      <c r="D41" s="13" t="str">
        <f aca="false">IF(OR(B41="",C41=""),"",IF(AND(ISNUMBER(MATCH(B41,{"I","II","III","IV"},0)),ISNUMBER(MATCH(C41,{"I","II","III","IV"},0))),IF(B41=C41,"Sim","Não"),""))</f>
        <v/>
      </c>
      <c r="E41" s="13" t="str">
        <f aca="false">IF(OR(B41="",C41=""),"",IF(AND(ISNUMBER(MATCH(B41,{"I","II","III","IV"},0)),ISNUMBER(MATCH(C41,{"I","II","III","IV"},0))),ABS(MATCH(B41,{"I","II","III","IV"},0)-MATCH(C41,{"I","II","III","IV"},0)),""))</f>
        <v/>
      </c>
    </row>
    <row r="42" customFormat="false" ht="15" hidden="false" customHeight="true" outlineLevel="0" collapsed="false">
      <c r="A42" s="13" t="str">
        <f aca="false">IF(Protocolos!A42="","",Protocolos!A42)</f>
        <v/>
      </c>
      <c r="B42" s="14"/>
      <c r="C42" s="14"/>
      <c r="D42" s="13" t="str">
        <f aca="false">IF(OR(B42="",C42=""),"",IF(AND(ISNUMBER(MATCH(B42,{"I","II","III","IV"},0)),ISNUMBER(MATCH(C42,{"I","II","III","IV"},0))),IF(B42=C42,"Sim","Não"),""))</f>
        <v/>
      </c>
      <c r="E42" s="13" t="str">
        <f aca="false">IF(OR(B42="",C42=""),"",IF(AND(ISNUMBER(MATCH(B42,{"I","II","III","IV"},0)),ISNUMBER(MATCH(C42,{"I","II","III","IV"},0))),ABS(MATCH(B42,{"I","II","III","IV"},0)-MATCH(C42,{"I","II","III","IV"},0)),""))</f>
        <v/>
      </c>
    </row>
    <row r="43" customFormat="false" ht="15" hidden="false" customHeight="true" outlineLevel="0" collapsed="false">
      <c r="A43" s="13" t="str">
        <f aca="false">IF(Protocolos!A43="","",Protocolos!A43)</f>
        <v/>
      </c>
      <c r="B43" s="14"/>
      <c r="C43" s="14"/>
      <c r="D43" s="13" t="str">
        <f aca="false">IF(OR(B43="",C43=""),"",IF(AND(ISNUMBER(MATCH(B43,{"I","II","III","IV"},0)),ISNUMBER(MATCH(C43,{"I","II","III","IV"},0))),IF(B43=C43,"Sim","Não"),""))</f>
        <v/>
      </c>
      <c r="E43" s="13" t="str">
        <f aca="false">IF(OR(B43="",C43=""),"",IF(AND(ISNUMBER(MATCH(B43,{"I","II","III","IV"},0)),ISNUMBER(MATCH(C43,{"I","II","III","IV"},0))),ABS(MATCH(B43,{"I","II","III","IV"},0)-MATCH(C43,{"I","II","III","IV"},0)),""))</f>
        <v/>
      </c>
    </row>
    <row r="44" customFormat="false" ht="15" hidden="false" customHeight="true" outlineLevel="0" collapsed="false">
      <c r="A44" s="13" t="str">
        <f aca="false">IF(Protocolos!A44="","",Protocolos!A44)</f>
        <v/>
      </c>
      <c r="B44" s="14"/>
      <c r="C44" s="14"/>
      <c r="D44" s="13" t="str">
        <f aca="false">IF(OR(B44="",C44=""),"",IF(AND(ISNUMBER(MATCH(B44,{"I","II","III","IV"},0)),ISNUMBER(MATCH(C44,{"I","II","III","IV"},0))),IF(B44=C44,"Sim","Não"),""))</f>
        <v/>
      </c>
      <c r="E44" s="13" t="str">
        <f aca="false">IF(OR(B44="",C44=""),"",IF(AND(ISNUMBER(MATCH(B44,{"I","II","III","IV"},0)),ISNUMBER(MATCH(C44,{"I","II","III","IV"},0))),ABS(MATCH(B44,{"I","II","III","IV"},0)-MATCH(C44,{"I","II","III","IV"},0)),""))</f>
        <v/>
      </c>
    </row>
    <row r="45" customFormat="false" ht="15" hidden="false" customHeight="true" outlineLevel="0" collapsed="false">
      <c r="A45" s="13" t="str">
        <f aca="false">IF(Protocolos!A45="","",Protocolos!A45)</f>
        <v/>
      </c>
      <c r="B45" s="14"/>
      <c r="C45" s="14"/>
      <c r="D45" s="13" t="str">
        <f aca="false">IF(OR(B45="",C45=""),"",IF(AND(ISNUMBER(MATCH(B45,{"I","II","III","IV"},0)),ISNUMBER(MATCH(C45,{"I","II","III","IV"},0))),IF(B45=C45,"Sim","Não"),""))</f>
        <v/>
      </c>
      <c r="E45" s="13" t="str">
        <f aca="false">IF(OR(B45="",C45=""),"",IF(AND(ISNUMBER(MATCH(B45,{"I","II","III","IV"},0)),ISNUMBER(MATCH(C45,{"I","II","III","IV"},0))),ABS(MATCH(B45,{"I","II","III","IV"},0)-MATCH(C45,{"I","II","III","IV"},0)),""))</f>
        <v/>
      </c>
    </row>
    <row r="46" customFormat="false" ht="15" hidden="false" customHeight="true" outlineLevel="0" collapsed="false">
      <c r="A46" s="13" t="str">
        <f aca="false">IF(Protocolos!A46="","",Protocolos!A46)</f>
        <v/>
      </c>
      <c r="B46" s="14"/>
      <c r="C46" s="14"/>
      <c r="D46" s="13" t="str">
        <f aca="false">IF(OR(B46="",C46=""),"",IF(AND(ISNUMBER(MATCH(B46,{"I","II","III","IV"},0)),ISNUMBER(MATCH(C46,{"I","II","III","IV"},0))),IF(B46=C46,"Sim","Não"),""))</f>
        <v/>
      </c>
      <c r="E46" s="13" t="str">
        <f aca="false">IF(OR(B46="",C46=""),"",IF(AND(ISNUMBER(MATCH(B46,{"I","II","III","IV"},0)),ISNUMBER(MATCH(C46,{"I","II","III","IV"},0))),ABS(MATCH(B46,{"I","II","III","IV"},0)-MATCH(C46,{"I","II","III","IV"},0)),""))</f>
        <v/>
      </c>
    </row>
    <row r="47" customFormat="false" ht="15" hidden="false" customHeight="true" outlineLevel="0" collapsed="false">
      <c r="A47" s="13" t="str">
        <f aca="false">IF(Protocolos!A47="","",Protocolos!A47)</f>
        <v/>
      </c>
      <c r="B47" s="14"/>
      <c r="C47" s="14"/>
      <c r="D47" s="13" t="str">
        <f aca="false">IF(OR(B47="",C47=""),"",IF(AND(ISNUMBER(MATCH(B47,{"I","II","III","IV"},0)),ISNUMBER(MATCH(C47,{"I","II","III","IV"},0))),IF(B47=C47,"Sim","Não"),""))</f>
        <v/>
      </c>
      <c r="E47" s="13" t="str">
        <f aca="false">IF(OR(B47="",C47=""),"",IF(AND(ISNUMBER(MATCH(B47,{"I","II","III","IV"},0)),ISNUMBER(MATCH(C47,{"I","II","III","IV"},0))),ABS(MATCH(B47,{"I","II","III","IV"},0)-MATCH(C47,{"I","II","III","IV"},0)),""))</f>
        <v/>
      </c>
    </row>
    <row r="48" customFormat="false" ht="15" hidden="false" customHeight="true" outlineLevel="0" collapsed="false">
      <c r="A48" s="13" t="str">
        <f aca="false">IF(Protocolos!A48="","",Protocolos!A48)</f>
        <v/>
      </c>
      <c r="B48" s="14"/>
      <c r="C48" s="14"/>
      <c r="D48" s="13" t="str">
        <f aca="false">IF(OR(B48="",C48=""),"",IF(AND(ISNUMBER(MATCH(B48,{"I","II","III","IV"},0)),ISNUMBER(MATCH(C48,{"I","II","III","IV"},0))),IF(B48=C48,"Sim","Não"),""))</f>
        <v/>
      </c>
      <c r="E48" s="13" t="str">
        <f aca="false">IF(OR(B48="",C48=""),"",IF(AND(ISNUMBER(MATCH(B48,{"I","II","III","IV"},0)),ISNUMBER(MATCH(C48,{"I","II","III","IV"},0))),ABS(MATCH(B48,{"I","II","III","IV"},0)-MATCH(C48,{"I","II","III","IV"},0)),""))</f>
        <v/>
      </c>
    </row>
    <row r="49" customFormat="false" ht="15" hidden="false" customHeight="true" outlineLevel="0" collapsed="false">
      <c r="A49" s="13" t="str">
        <f aca="false">IF(Protocolos!A49="","",Protocolos!A49)</f>
        <v/>
      </c>
      <c r="B49" s="14"/>
      <c r="C49" s="14"/>
      <c r="D49" s="13" t="str">
        <f aca="false">IF(OR(B49="",C49=""),"",IF(AND(ISNUMBER(MATCH(B49,{"I","II","III","IV"},0)),ISNUMBER(MATCH(C49,{"I","II","III","IV"},0))),IF(B49=C49,"Sim","Não"),""))</f>
        <v/>
      </c>
      <c r="E49" s="13" t="str">
        <f aca="false">IF(OR(B49="",C49=""),"",IF(AND(ISNUMBER(MATCH(B49,{"I","II","III","IV"},0)),ISNUMBER(MATCH(C49,{"I","II","III","IV"},0))),ABS(MATCH(B49,{"I","II","III","IV"},0)-MATCH(C49,{"I","II","III","IV"},0)),""))</f>
        <v/>
      </c>
    </row>
    <row r="50" customFormat="false" ht="15" hidden="false" customHeight="true" outlineLevel="0" collapsed="false">
      <c r="A50" s="13" t="str">
        <f aca="false">IF(Protocolos!A50="","",Protocolos!A50)</f>
        <v/>
      </c>
      <c r="B50" s="14"/>
      <c r="C50" s="14"/>
      <c r="D50" s="13" t="str">
        <f aca="false">IF(OR(B50="",C50=""),"",IF(AND(ISNUMBER(MATCH(B50,{"I","II","III","IV"},0)),ISNUMBER(MATCH(C50,{"I","II","III","IV"},0))),IF(B50=C50,"Sim","Não"),""))</f>
        <v/>
      </c>
      <c r="E50" s="13" t="str">
        <f aca="false">IF(OR(B50="",C50=""),"",IF(AND(ISNUMBER(MATCH(B50,{"I","II","III","IV"},0)),ISNUMBER(MATCH(C50,{"I","II","III","IV"},0))),ABS(MATCH(B50,{"I","II","III","IV"},0)-MATCH(C50,{"I","II","III","IV"},0)),""))</f>
        <v/>
      </c>
    </row>
    <row r="51" customFormat="false" ht="15" hidden="false" customHeight="true" outlineLevel="0" collapsed="false">
      <c r="A51" s="13" t="str">
        <f aca="false">IF(Protocolos!A51="","",Protocolos!A51)</f>
        <v/>
      </c>
      <c r="B51" s="14"/>
      <c r="C51" s="14"/>
      <c r="D51" s="13" t="str">
        <f aca="false">IF(OR(B51="",C51=""),"",IF(AND(ISNUMBER(MATCH(B51,{"I","II","III","IV"},0)),ISNUMBER(MATCH(C51,{"I","II","III","IV"},0))),IF(B51=C51,"Sim","Não"),""))</f>
        <v/>
      </c>
      <c r="E51" s="13" t="str">
        <f aca="false">IF(OR(B51="",C51=""),"",IF(AND(ISNUMBER(MATCH(B51,{"I","II","III","IV"},0)),ISNUMBER(MATCH(C51,{"I","II","III","IV"},0))),ABS(MATCH(B51,{"I","II","III","IV"},0)-MATCH(C51,{"I","II","III","IV"},0)),""))</f>
        <v/>
      </c>
    </row>
    <row r="52" customFormat="false" ht="15" hidden="false" customHeight="true" outlineLevel="0" collapsed="false">
      <c r="A52" s="13" t="str">
        <f aca="false">IF(Protocolos!A52="","",Protocolos!A52)</f>
        <v/>
      </c>
      <c r="B52" s="14"/>
      <c r="C52" s="14"/>
      <c r="D52" s="13" t="str">
        <f aca="false">IF(OR(B52="",C52=""),"",IF(AND(ISNUMBER(MATCH(B52,{"I","II","III","IV"},0)),ISNUMBER(MATCH(C52,{"I","II","III","IV"},0))),IF(B52=C52,"Sim","Não"),""))</f>
        <v/>
      </c>
      <c r="E52" s="13" t="str">
        <f aca="false">IF(OR(B52="",C52=""),"",IF(AND(ISNUMBER(MATCH(B52,{"I","II","III","IV"},0)),ISNUMBER(MATCH(C52,{"I","II","III","IV"},0))),ABS(MATCH(B52,{"I","II","III","IV"},0)-MATCH(C52,{"I","II","III","IV"},0)),""))</f>
        <v/>
      </c>
    </row>
    <row r="53" customFormat="false" ht="15" hidden="false" customHeight="true" outlineLevel="0" collapsed="false">
      <c r="A53" s="13" t="str">
        <f aca="false">IF(Protocolos!A53="","",Protocolos!A53)</f>
        <v/>
      </c>
      <c r="B53" s="14"/>
      <c r="C53" s="14"/>
      <c r="D53" s="13" t="str">
        <f aca="false">IF(OR(B53="",C53=""),"",IF(AND(ISNUMBER(MATCH(B53,{"I","II","III","IV"},0)),ISNUMBER(MATCH(C53,{"I","II","III","IV"},0))),IF(B53=C53,"Sim","Não"),""))</f>
        <v/>
      </c>
      <c r="E53" s="13" t="str">
        <f aca="false">IF(OR(B53="",C53=""),"",IF(AND(ISNUMBER(MATCH(B53,{"I","II","III","IV"},0)),ISNUMBER(MATCH(C53,{"I","II","III","IV"},0))),ABS(MATCH(B53,{"I","II","III","IV"},0)-MATCH(C53,{"I","II","III","IV"},0)),""))</f>
        <v/>
      </c>
    </row>
  </sheetData>
  <mergeCells count="5">
    <mergeCell ref="A1:E1"/>
    <mergeCell ref="A2:E2"/>
    <mergeCell ref="G3:H3"/>
    <mergeCell ref="G12:H12"/>
    <mergeCell ref="G14:H14"/>
  </mergeCells>
  <dataValidations count="1">
    <dataValidation allowBlank="true" error="Use I, II, III, IV ou NÃO AVALIÁVEL." errorStyle="stop" errorTitle="Valor inválido" operator="between" showDropDown="false" showErrorMessage="true" showInputMessage="false" sqref="B4:C53" type="list">
      <formula1>"I,II,III,IV,NÃO AVALIÁVEL"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8" min="2" style="1" width="9"/>
    <col collapsed="false" customWidth="true" hidden="false" outlineLevel="0" max="10" min="9" style="1" width="11"/>
    <col collapsed="false" customWidth="true" hidden="false" outlineLevel="0" max="11" min="11" style="1" width="14"/>
    <col collapsed="false" customWidth="true" hidden="false" outlineLevel="0" max="12" min="12" style="1" width="12"/>
    <col collapsed="false" customWidth="true" hidden="false" outlineLevel="0" max="13" min="13" style="1" width="9"/>
    <col collapsed="false" customWidth="true" hidden="false" outlineLevel="0" max="15" min="14" style="1" width="17"/>
    <col collapsed="false" customWidth="true" hidden="false" outlineLevel="0" max="16" min="16" style="1" width="38"/>
    <col collapsed="false" customWidth="true" hidden="false" outlineLevel="0" max="18" min="17" style="1" width="10"/>
  </cols>
  <sheetData>
    <row r="1" customFormat="false" ht="27.75" hidden="false" customHeight="true" outlineLevel="0" collapsed="false">
      <c r="A1" s="6" t="s">
        <v>43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S1" s="1"/>
      <c r="T1" s="1"/>
    </row>
    <row r="2" customFormat="false" ht="78" hidden="false" customHeight="true" outlineLevel="0" collapsed="false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S2" s="1"/>
      <c r="T2" s="1"/>
    </row>
    <row r="3" customFormat="false" ht="31.5" hidden="false" customHeight="true" outlineLevel="0" collapsed="false">
      <c r="A3" s="25" t="s">
        <v>19</v>
      </c>
      <c r="B3" s="25" t="s">
        <v>45</v>
      </c>
      <c r="C3" s="25" t="s">
        <v>46</v>
      </c>
      <c r="D3" s="25" t="s">
        <v>47</v>
      </c>
      <c r="E3" s="25" t="s">
        <v>48</v>
      </c>
      <c r="F3" s="25" t="s">
        <v>49</v>
      </c>
      <c r="G3" s="25" t="s">
        <v>50</v>
      </c>
      <c r="H3" s="25" t="s">
        <v>51</v>
      </c>
      <c r="I3" s="25" t="s">
        <v>52</v>
      </c>
      <c r="J3" s="25" t="s">
        <v>53</v>
      </c>
      <c r="K3" s="25" t="s">
        <v>54</v>
      </c>
      <c r="L3" s="25" t="s">
        <v>55</v>
      </c>
      <c r="M3" s="25" t="s">
        <v>56</v>
      </c>
      <c r="N3" s="25" t="s">
        <v>57</v>
      </c>
      <c r="P3" s="25" t="s">
        <v>58</v>
      </c>
      <c r="Q3" s="25"/>
      <c r="R3" s="25"/>
      <c r="S3" s="1"/>
      <c r="T3" s="1"/>
    </row>
    <row r="4" customFormat="false" ht="15" hidden="false" customHeight="true" outlineLevel="0" collapsed="false">
      <c r="A4" s="26" t="str">
        <f aca="false">IF(Protocolos!A4="","",Protocolos!A4)</f>
        <v/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6" t="str">
        <f aca="false">IF(L4="Sim","",IF(COUNT(B4:I4)=0,"",MAX(0,SUM(B4:I4))))</f>
        <v/>
      </c>
      <c r="N4" s="26" t="str">
        <f aca="false">IF(L4="Sim","NÃO AVALIÁVEL",IF(M4="","",IF(K4="Sim","IV",IF(J4="Sim",IF(M4&lt;=64,"I",IF(M4&lt;=141,"II",IF(M4&lt;=230,"III","IV"))),IF(M4&lt;=58,"I",IF(M4&lt;=127,"II",IF(M4&lt;=208,"III","IV")))))))</f>
        <v/>
      </c>
      <c r="O4" s="28"/>
      <c r="P4" s="25" t="s">
        <v>57</v>
      </c>
      <c r="Q4" s="25" t="s">
        <v>59</v>
      </c>
      <c r="R4" s="25" t="s">
        <v>60</v>
      </c>
      <c r="S4" s="1"/>
      <c r="T4" s="1"/>
    </row>
    <row r="5" customFormat="false" ht="15" hidden="false" customHeight="true" outlineLevel="0" collapsed="false">
      <c r="A5" s="26" t="str">
        <f aca="false">IF(Protocolos!A5="","",Protocolos!A5)</f>
        <v/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6" t="str">
        <f aca="false">IF(L5="Sim","",IF(COUNT(B5:I5)=0,"",MAX(0,SUM(B5:I5))))</f>
        <v/>
      </c>
      <c r="N5" s="26" t="str">
        <f aca="false">IF(L5="Sim","NÃO AVALIÁVEL",IF(M5="","",IF(K5="Sim","IV",IF(J5="Sim",IF(M5&lt;=64,"I",IF(M5&lt;=141,"II",IF(M5&lt;=230,"III","IV"))),IF(M5&lt;=58,"I",IF(M5&lt;=127,"II",IF(M5&lt;=208,"III","IV")))))))</f>
        <v/>
      </c>
      <c r="O5" s="29"/>
      <c r="P5" s="30" t="s">
        <v>61</v>
      </c>
      <c r="Q5" s="26" t="n">
        <f aca="false">COUNTIF(N4:N53,"I")</f>
        <v>0</v>
      </c>
      <c r="R5" s="31" t="str">
        <f aca="false">IF(SUM(Q5:Q8)=0,"",Q5/SUM(Q5:Q8))</f>
        <v/>
      </c>
      <c r="S5" s="1"/>
      <c r="T5" s="1"/>
    </row>
    <row r="6" customFormat="false" ht="15" hidden="false" customHeight="true" outlineLevel="0" collapsed="false">
      <c r="A6" s="26" t="str">
        <f aca="false">IF(Protocolos!A6="","",Protocolos!A6)</f>
        <v/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6" t="str">
        <f aca="false">IF(L6="Sim","",IF(COUNT(B6:I6)=0,"",MAX(0,SUM(B6:I6))))</f>
        <v/>
      </c>
      <c r="N6" s="26" t="str">
        <f aca="false">IF(L6="Sim","NÃO AVALIÁVEL",IF(M6="","",IF(K6="Sim","IV",IF(J6="Sim",IF(M6&lt;=64,"I",IF(M6&lt;=141,"II",IF(M6&lt;=230,"III","IV"))),IF(M6&lt;=58,"I",IF(M6&lt;=127,"II",IF(M6&lt;=208,"III","IV")))))))</f>
        <v/>
      </c>
      <c r="O6" s="29"/>
      <c r="P6" s="30" t="s">
        <v>62</v>
      </c>
      <c r="Q6" s="26" t="n">
        <f aca="false">COUNTIF(N4:N53,"II")</f>
        <v>0</v>
      </c>
      <c r="R6" s="31" t="str">
        <f aca="false">IF(SUM(Q5:Q8)=0,"",Q6/SUM(Q5:Q8))</f>
        <v/>
      </c>
      <c r="S6" s="1"/>
      <c r="T6" s="1"/>
    </row>
    <row r="7" customFormat="false" ht="15" hidden="false" customHeight="true" outlineLevel="0" collapsed="false">
      <c r="A7" s="26" t="str">
        <f aca="false">IF(Protocolos!A7="","",Protocolos!A7)</f>
        <v/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6" t="str">
        <f aca="false">IF(L7="Sim","",IF(COUNT(B7:I7)=0,"",MAX(0,SUM(B7:I7))))</f>
        <v/>
      </c>
      <c r="N7" s="26" t="str">
        <f aca="false">IF(L7="Sim","NÃO AVALIÁVEL",IF(M7="","",IF(K7="Sim","IV",IF(J7="Sim",IF(M7&lt;=64,"I",IF(M7&lt;=141,"II",IF(M7&lt;=230,"III","IV"))),IF(M7&lt;=58,"I",IF(M7&lt;=127,"II",IF(M7&lt;=208,"III","IV")))))))</f>
        <v/>
      </c>
      <c r="O7" s="29"/>
      <c r="P7" s="30" t="s">
        <v>63</v>
      </c>
      <c r="Q7" s="26" t="n">
        <f aca="false">COUNTIF(N4:N53,"III")</f>
        <v>0</v>
      </c>
      <c r="R7" s="31" t="str">
        <f aca="false">IF(SUM(Q5:Q8)=0,"",Q7/SUM(Q5:Q8))</f>
        <v/>
      </c>
      <c r="S7" s="1"/>
      <c r="T7" s="1"/>
    </row>
    <row r="8" customFormat="false" ht="15" hidden="false" customHeight="true" outlineLevel="0" collapsed="false">
      <c r="A8" s="26" t="str">
        <f aca="false">IF(Protocolos!A8="","",Protocolos!A8)</f>
        <v/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6" t="str">
        <f aca="false">IF(L8="Sim","",IF(COUNT(B8:I8)=0,"",MAX(0,SUM(B8:I8))))</f>
        <v/>
      </c>
      <c r="N8" s="26" t="str">
        <f aca="false">IF(L8="Sim","NÃO AVALIÁVEL",IF(M8="","",IF(K8="Sim","IV",IF(J8="Sim",IF(M8&lt;=64,"I",IF(M8&lt;=141,"II",IF(M8&lt;=230,"III","IV"))),IF(M8&lt;=58,"I",IF(M8&lt;=127,"II",IF(M8&lt;=208,"III","IV")))))))</f>
        <v/>
      </c>
      <c r="O8" s="29"/>
      <c r="P8" s="30" t="s">
        <v>64</v>
      </c>
      <c r="Q8" s="26" t="n">
        <f aca="false">COUNTIF(N4:N53,"IV")</f>
        <v>0</v>
      </c>
      <c r="R8" s="31" t="str">
        <f aca="false">IF(SUM(Q5:Q8)=0,"",Q8/SUM(Q5:Q8))</f>
        <v/>
      </c>
      <c r="S8" s="1"/>
      <c r="T8" s="1"/>
    </row>
    <row r="9" customFormat="false" ht="15" hidden="false" customHeight="true" outlineLevel="0" collapsed="false">
      <c r="A9" s="26" t="str">
        <f aca="false">IF(Protocolos!A9="","",Protocolos!A9)</f>
        <v/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6" t="str">
        <f aca="false">IF(L9="Sim","",IF(COUNT(B9:I9)=0,"",MAX(0,SUM(B9:I9))))</f>
        <v/>
      </c>
      <c r="N9" s="26" t="str">
        <f aca="false">IF(L9="Sim","NÃO AVALIÁVEL",IF(M9="","",IF(K9="Sim","IV",IF(J9="Sim",IF(M9&lt;=64,"I",IF(M9&lt;=141,"II",IF(M9&lt;=230,"III","IV"))),IF(M9&lt;=58,"I",IF(M9&lt;=127,"II",IF(M9&lt;=208,"III","IV")))))))</f>
        <v/>
      </c>
      <c r="P9" s="32" t="s">
        <v>65</v>
      </c>
      <c r="Q9" s="26" t="n">
        <f aca="false">SUM(Q5:Q8)</f>
        <v>0</v>
      </c>
      <c r="S9" s="1"/>
      <c r="T9" s="1"/>
    </row>
    <row r="10" customFormat="false" ht="15" hidden="false" customHeight="true" outlineLevel="0" collapsed="false">
      <c r="A10" s="26" t="str">
        <f aca="false">IF(Protocolos!A10="","",Protocolos!A10)</f>
        <v/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6" t="str">
        <f aca="false">IF(L10="Sim","",IF(COUNT(B10:I10)=0,"",MAX(0,SUM(B10:I10))))</f>
        <v/>
      </c>
      <c r="N10" s="26" t="str">
        <f aca="false">IF(L10="Sim","NÃO AVALIÁVEL",IF(M10="","",IF(K10="Sim","IV",IF(J10="Sim",IF(M10&lt;=64,"I",IF(M10&lt;=141,"II",IF(M10&lt;=230,"III","IV"))),IF(M10&lt;=58,"I",IF(M10&lt;=127,"II",IF(M10&lt;=208,"III","IV")))))))</f>
        <v/>
      </c>
      <c r="P10" s="33" t="s">
        <v>66</v>
      </c>
      <c r="Q10" s="26" t="n">
        <f aca="false">COUNTIF(N4:N53,"NÃO AVALIÁVEL")</f>
        <v>0</v>
      </c>
      <c r="S10" s="1"/>
      <c r="T10" s="1"/>
    </row>
    <row r="11" customFormat="false" ht="15" hidden="false" customHeight="true" outlineLevel="0" collapsed="false">
      <c r="A11" s="26" t="str">
        <f aca="false">IF(Protocolos!A11="","",Protocolos!A11)</f>
        <v/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6" t="str">
        <f aca="false">IF(L11="Sim","",IF(COUNT(B11:I11)=0,"",MAX(0,SUM(B11:I11))))</f>
        <v/>
      </c>
      <c r="N11" s="26" t="str">
        <f aca="false">IF(L11="Sim","NÃO AVALIÁVEL",IF(M11="","",IF(K11="Sim","IV",IF(J11="Sim",IF(M11&lt;=64,"I",IF(M11&lt;=141,"II",IF(M11&lt;=230,"III","IV"))),IF(M11&lt;=58,"I",IF(M11&lt;=127,"II",IF(M11&lt;=208,"III","IV")))))))</f>
        <v/>
      </c>
      <c r="P11" s="33" t="s">
        <v>67</v>
      </c>
      <c r="Q11" s="26" t="n">
        <f aca="false">COUNTIFS(K4:K53,"Sim",N4:N53,"IV")</f>
        <v>0</v>
      </c>
      <c r="S11" s="1"/>
      <c r="T11" s="1"/>
    </row>
    <row r="12" customFormat="false" ht="15" hidden="false" customHeight="true" outlineLevel="0" collapsed="false">
      <c r="A12" s="26" t="str">
        <f aca="false">IF(Protocolos!A12="","",Protocolos!A12)</f>
        <v/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6" t="str">
        <f aca="false">IF(L12="Sim","",IF(COUNT(B12:I12)=0,"",MAX(0,SUM(B12:I12))))</f>
        <v/>
      </c>
      <c r="N12" s="26" t="str">
        <f aca="false">IF(L12="Sim","NÃO AVALIÁVEL",IF(M12="","",IF(K12="Sim","IV",IF(J12="Sim",IF(M12&lt;=64,"I",IF(M12&lt;=141,"II",IF(M12&lt;=230,"III","IV"))),IF(M12&lt;=58,"I",IF(M12&lt;=127,"II",IF(M12&lt;=208,"III","IV")))))))</f>
        <v/>
      </c>
      <c r="S12" s="1"/>
      <c r="T12" s="1"/>
    </row>
    <row r="13" customFormat="false" ht="15" hidden="false" customHeight="true" outlineLevel="0" collapsed="false">
      <c r="A13" s="26" t="str">
        <f aca="false">IF(Protocolos!A13="","",Protocolos!A13)</f>
        <v/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6" t="str">
        <f aca="false">IF(L13="Sim","",IF(COUNT(B13:I13)=0,"",MAX(0,SUM(B13:I13))))</f>
        <v/>
      </c>
      <c r="N13" s="26" t="str">
        <f aca="false">IF(L13="Sim","NÃO AVALIÁVEL",IF(M13="","",IF(K13="Sim","IV",IF(J13="Sim",IF(M13&lt;=64,"I",IF(M13&lt;=141,"II",IF(M13&lt;=230,"III","IV"))),IF(M13&lt;=58,"I",IF(M13&lt;=127,"II",IF(M13&lt;=208,"III","IV")))))))</f>
        <v/>
      </c>
      <c r="P13" s="25" t="s">
        <v>68</v>
      </c>
      <c r="Q13" s="25"/>
      <c r="R13" s="25"/>
      <c r="S13" s="1"/>
      <c r="T13" s="1"/>
    </row>
    <row r="14" customFormat="false" ht="15" hidden="false" customHeight="true" outlineLevel="0" collapsed="false">
      <c r="A14" s="26" t="str">
        <f aca="false">IF(Protocolos!A14="","",Protocolos!A14)</f>
        <v/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6" t="str">
        <f aca="false">IF(L14="Sim","",IF(COUNT(B14:I14)=0,"",MAX(0,SUM(B14:I14))))</f>
        <v/>
      </c>
      <c r="N14" s="26" t="str">
        <f aca="false">IF(L14="Sim","NÃO AVALIÁVEL",IF(M14="","",IF(K14="Sim","IV",IF(J14="Sim",IF(M14&lt;=64,"I",IF(M14&lt;=141,"II",IF(M14&lt;=230,"III","IV"))),IF(M14&lt;=58,"I",IF(M14&lt;=127,"II",IF(M14&lt;=208,"III","IV")))))))</f>
        <v/>
      </c>
      <c r="P14" s="33" t="s">
        <v>69</v>
      </c>
      <c r="Q14" s="34" t="str">
        <f aca="false">IFERROR(MEDIAN(M4:M53),"")</f>
        <v/>
      </c>
      <c r="S14" s="1"/>
      <c r="T14" s="1"/>
    </row>
    <row r="15" customFormat="false" ht="15" hidden="false" customHeight="true" outlineLevel="0" collapsed="false">
      <c r="A15" s="26" t="str">
        <f aca="false">IF(Protocolos!A15="","",Protocolos!A15)</f>
        <v/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6" t="str">
        <f aca="false">IF(L15="Sim","",IF(COUNT(B15:I15)=0,"",MAX(0,SUM(B15:I15))))</f>
        <v/>
      </c>
      <c r="N15" s="26" t="str">
        <f aca="false">IF(L15="Sim","NÃO AVALIÁVEL",IF(M15="","",IF(K15="Sim","IV",IF(J15="Sim",IF(M15&lt;=64,"I",IF(M15&lt;=141,"II",IF(M15&lt;=230,"III","IV"))),IF(M15&lt;=58,"I",IF(M15&lt;=127,"II",IF(M15&lt;=208,"III","IV")))))))</f>
        <v/>
      </c>
      <c r="P15" s="33" t="s">
        <v>70</v>
      </c>
      <c r="Q15" s="34" t="str">
        <f aca="false">IFERROR(AVERAGE(M4:M53),"")</f>
        <v/>
      </c>
      <c r="S15" s="1"/>
      <c r="T15" s="1"/>
    </row>
    <row r="16" customFormat="false" ht="15" hidden="false" customHeight="true" outlineLevel="0" collapsed="false">
      <c r="A16" s="26" t="str">
        <f aca="false">IF(Protocolos!A16="","",Protocolos!A16)</f>
        <v/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6" t="str">
        <f aca="false">IF(L16="Sim","",IF(COUNT(B16:I16)=0,"",MAX(0,SUM(B16:I16))))</f>
        <v/>
      </c>
      <c r="N16" s="26" t="str">
        <f aca="false">IF(L16="Sim","NÃO AVALIÁVEL",IF(M16="","",IF(K16="Sim","IV",IF(J16="Sim",IF(M16&lt;=64,"I",IF(M16&lt;=141,"II",IF(M16&lt;=230,"III","IV"))),IF(M16&lt;=58,"I",IF(M16&lt;=127,"II",IF(M16&lt;=208,"III","IV")))))))</f>
        <v/>
      </c>
      <c r="P16" s="33" t="s">
        <v>71</v>
      </c>
      <c r="Q16" s="34" t="str">
        <f aca="false">IFERROR(STDEV(M4:M53),"")</f>
        <v/>
      </c>
      <c r="S16" s="1"/>
      <c r="T16" s="1"/>
    </row>
    <row r="17" customFormat="false" ht="15" hidden="false" customHeight="true" outlineLevel="0" collapsed="false">
      <c r="A17" s="26" t="str">
        <f aca="false">IF(Protocolos!A17="","",Protocolos!A17)</f>
        <v/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6" t="str">
        <f aca="false">IF(L17="Sim","",IF(COUNT(B17:I17)=0,"",MAX(0,SUM(B17:I17))))</f>
        <v/>
      </c>
      <c r="N17" s="26" t="str">
        <f aca="false">IF(L17="Sim","NÃO AVALIÁVEL",IF(M17="","",IF(K17="Sim","IV",IF(J17="Sim",IF(M17&lt;=64,"I",IF(M17&lt;=141,"II",IF(M17&lt;=230,"III","IV"))),IF(M17&lt;=58,"I",IF(M17&lt;=127,"II",IF(M17&lt;=208,"III","IV")))))))</f>
        <v/>
      </c>
      <c r="P17" s="33" t="s">
        <v>72</v>
      </c>
      <c r="Q17" s="34" t="n">
        <f aca="false">IFERROR(MIN(M4:M53),"")</f>
        <v>0</v>
      </c>
      <c r="S17" s="1"/>
      <c r="T17" s="1"/>
    </row>
    <row r="18" customFormat="false" ht="15" hidden="false" customHeight="true" outlineLevel="0" collapsed="false">
      <c r="A18" s="26" t="str">
        <f aca="false">IF(Protocolos!A18="","",Protocolos!A18)</f>
        <v/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6" t="str">
        <f aca="false">IF(L18="Sim","",IF(COUNT(B18:I18)=0,"",MAX(0,SUM(B18:I18))))</f>
        <v/>
      </c>
      <c r="N18" s="26" t="str">
        <f aca="false">IF(L18="Sim","NÃO AVALIÁVEL",IF(M18="","",IF(K18="Sim","IV",IF(J18="Sim",IF(M18&lt;=64,"I",IF(M18&lt;=141,"II",IF(M18&lt;=230,"III","IV"))),IF(M18&lt;=58,"I",IF(M18&lt;=127,"II",IF(M18&lt;=208,"III","IV")))))))</f>
        <v/>
      </c>
      <c r="P18" s="33" t="s">
        <v>73</v>
      </c>
      <c r="Q18" s="34" t="n">
        <f aca="false">IFERROR(MAX(M4:M53),"")</f>
        <v>0</v>
      </c>
      <c r="S18" s="1"/>
      <c r="T18" s="1"/>
    </row>
    <row r="19" customFormat="false" ht="15" hidden="false" customHeight="true" outlineLevel="0" collapsed="false">
      <c r="A19" s="26" t="str">
        <f aca="false">IF(Protocolos!A19="","",Protocolos!A19)</f>
        <v/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6" t="str">
        <f aca="false">IF(L19="Sim","",IF(COUNT(B19:I19)=0,"",MAX(0,SUM(B19:I19))))</f>
        <v/>
      </c>
      <c r="N19" s="26" t="str">
        <f aca="false">IF(L19="Sim","NÃO AVALIÁVEL",IF(M19="","",IF(K19="Sim","IV",IF(J19="Sim",IF(M19&lt;=64,"I",IF(M19&lt;=141,"II",IF(M19&lt;=230,"III","IV"))),IF(M19&lt;=58,"I",IF(M19&lt;=127,"II",IF(M19&lt;=208,"III","IV")))))))</f>
        <v/>
      </c>
      <c r="S19" s="1"/>
      <c r="T19" s="1"/>
    </row>
    <row r="20" customFormat="false" ht="15" hidden="false" customHeight="true" outlineLevel="0" collapsed="false">
      <c r="A20" s="26" t="str">
        <f aca="false">IF(Protocolos!A20="","",Protocolos!A20)</f>
        <v/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6" t="str">
        <f aca="false">IF(L20="Sim","",IF(COUNT(B20:I20)=0,"",MAX(0,SUM(B20:I20))))</f>
        <v/>
      </c>
      <c r="N20" s="26" t="str">
        <f aca="false">IF(L20="Sim","NÃO AVALIÁVEL",IF(M20="","",IF(K20="Sim","IV",IF(J20="Sim",IF(M20&lt;=64,"I",IF(M20&lt;=141,"II",IF(M20&lt;=230,"III","IV"))),IF(M20&lt;=58,"I",IF(M20&lt;=127,"II",IF(M20&lt;=208,"III","IV")))))))</f>
        <v/>
      </c>
      <c r="S20" s="1"/>
      <c r="T20" s="1"/>
    </row>
    <row r="21" customFormat="false" ht="15" hidden="false" customHeight="true" outlineLevel="0" collapsed="false">
      <c r="A21" s="26" t="str">
        <f aca="false">IF(Protocolos!A21="","",Protocolos!A21)</f>
        <v/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6" t="str">
        <f aca="false">IF(L21="Sim","",IF(COUNT(B21:I21)=0,"",MAX(0,SUM(B21:I21))))</f>
        <v/>
      </c>
      <c r="N21" s="26" t="str">
        <f aca="false">IF(L21="Sim","NÃO AVALIÁVEL",IF(M21="","",IF(K21="Sim","IV",IF(J21="Sim",IF(M21&lt;=64,"I",IF(M21&lt;=141,"II",IF(M21&lt;=230,"III","IV"))),IF(M21&lt;=58,"I",IF(M21&lt;=127,"II",IF(M21&lt;=208,"III","IV")))))))</f>
        <v/>
      </c>
      <c r="S21" s="1"/>
      <c r="T21" s="1"/>
    </row>
    <row r="22" customFormat="false" ht="15" hidden="false" customHeight="true" outlineLevel="0" collapsed="false">
      <c r="A22" s="26" t="str">
        <f aca="false">IF(Protocolos!A22="","",Protocolos!A22)</f>
        <v/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6" t="str">
        <f aca="false">IF(L22="Sim","",IF(COUNT(B22:I22)=0,"",MAX(0,SUM(B22:I22))))</f>
        <v/>
      </c>
      <c r="N22" s="26" t="str">
        <f aca="false">IF(L22="Sim","NÃO AVALIÁVEL",IF(M22="","",IF(K22="Sim","IV",IF(J22="Sim",IF(M22&lt;=64,"I",IF(M22&lt;=141,"II",IF(M22&lt;=230,"III","IV"))),IF(M22&lt;=58,"I",IF(M22&lt;=127,"II",IF(M22&lt;=208,"III","IV")))))))</f>
        <v/>
      </c>
      <c r="S22" s="1"/>
      <c r="T22" s="1"/>
    </row>
    <row r="23" customFormat="false" ht="15" hidden="false" customHeight="true" outlineLevel="0" collapsed="false">
      <c r="A23" s="26" t="str">
        <f aca="false">IF(Protocolos!A23="","",Protocolos!A23)</f>
        <v/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6" t="str">
        <f aca="false">IF(L23="Sim","",IF(COUNT(B23:I23)=0,"",MAX(0,SUM(B23:I23))))</f>
        <v/>
      </c>
      <c r="N23" s="26" t="str">
        <f aca="false">IF(L23="Sim","NÃO AVALIÁVEL",IF(M23="","",IF(K23="Sim","IV",IF(J23="Sim",IF(M23&lt;=64,"I",IF(M23&lt;=141,"II",IF(M23&lt;=230,"III","IV"))),IF(M23&lt;=58,"I",IF(M23&lt;=127,"II",IF(M23&lt;=208,"III","IV")))))))</f>
        <v/>
      </c>
      <c r="S23" s="1"/>
      <c r="T23" s="1"/>
    </row>
    <row r="24" customFormat="false" ht="15" hidden="false" customHeight="true" outlineLevel="0" collapsed="false">
      <c r="A24" s="26" t="str">
        <f aca="false">IF(Protocolos!A24="","",Protocolos!A24)</f>
        <v/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6" t="str">
        <f aca="false">IF(L24="Sim","",IF(COUNT(B24:I24)=0,"",MAX(0,SUM(B24:I24))))</f>
        <v/>
      </c>
      <c r="N24" s="26" t="str">
        <f aca="false">IF(L24="Sim","NÃO AVALIÁVEL",IF(M24="","",IF(K24="Sim","IV",IF(J24="Sim",IF(M24&lt;=64,"I",IF(M24&lt;=141,"II",IF(M24&lt;=230,"III","IV"))),IF(M24&lt;=58,"I",IF(M24&lt;=127,"II",IF(M24&lt;=208,"III","IV")))))))</f>
        <v/>
      </c>
      <c r="S24" s="1"/>
      <c r="T24" s="1"/>
    </row>
    <row r="25" customFormat="false" ht="15" hidden="false" customHeight="true" outlineLevel="0" collapsed="false">
      <c r="A25" s="26" t="str">
        <f aca="false">IF(Protocolos!A25="","",Protocolos!A25)</f>
        <v/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6" t="str">
        <f aca="false">IF(L25="Sim","",IF(COUNT(B25:I25)=0,"",MAX(0,SUM(B25:I25))))</f>
        <v/>
      </c>
      <c r="N25" s="26" t="str">
        <f aca="false">IF(L25="Sim","NÃO AVALIÁVEL",IF(M25="","",IF(K25="Sim","IV",IF(J25="Sim",IF(M25&lt;=64,"I",IF(M25&lt;=141,"II",IF(M25&lt;=230,"III","IV"))),IF(M25&lt;=58,"I",IF(M25&lt;=127,"II",IF(M25&lt;=208,"III","IV")))))))</f>
        <v/>
      </c>
      <c r="S25" s="1"/>
      <c r="T25" s="1"/>
    </row>
    <row r="26" customFormat="false" ht="15" hidden="false" customHeight="true" outlineLevel="0" collapsed="false">
      <c r="A26" s="26" t="str">
        <f aca="false">IF(Protocolos!A26="","",Protocolos!A26)</f>
        <v/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6" t="str">
        <f aca="false">IF(L26="Sim","",IF(COUNT(B26:I26)=0,"",MAX(0,SUM(B26:I26))))</f>
        <v/>
      </c>
      <c r="N26" s="26" t="str">
        <f aca="false">IF(L26="Sim","NÃO AVALIÁVEL",IF(M26="","",IF(K26="Sim","IV",IF(J26="Sim",IF(M26&lt;=64,"I",IF(M26&lt;=141,"II",IF(M26&lt;=230,"III","IV"))),IF(M26&lt;=58,"I",IF(M26&lt;=127,"II",IF(M26&lt;=208,"III","IV")))))))</f>
        <v/>
      </c>
      <c r="S26" s="1"/>
      <c r="T26" s="1"/>
    </row>
    <row r="27" customFormat="false" ht="15" hidden="false" customHeight="true" outlineLevel="0" collapsed="false">
      <c r="A27" s="26" t="str">
        <f aca="false">IF(Protocolos!A27="","",Protocolos!A27)</f>
        <v/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6" t="str">
        <f aca="false">IF(L27="Sim","",IF(COUNT(B27:I27)=0,"",MAX(0,SUM(B27:I27))))</f>
        <v/>
      </c>
      <c r="N27" s="26" t="str">
        <f aca="false">IF(L27="Sim","NÃO AVALIÁVEL",IF(M27="","",IF(K27="Sim","IV",IF(J27="Sim",IF(M27&lt;=64,"I",IF(M27&lt;=141,"II",IF(M27&lt;=230,"III","IV"))),IF(M27&lt;=58,"I",IF(M27&lt;=127,"II",IF(M27&lt;=208,"III","IV")))))))</f>
        <v/>
      </c>
      <c r="S27" s="1"/>
      <c r="T27" s="1"/>
    </row>
    <row r="28" customFormat="false" ht="15" hidden="false" customHeight="true" outlineLevel="0" collapsed="false">
      <c r="A28" s="26" t="str">
        <f aca="false">IF(Protocolos!A28="","",Protocolos!A28)</f>
        <v/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6" t="str">
        <f aca="false">IF(L28="Sim","",IF(COUNT(B28:I28)=0,"",MAX(0,SUM(B28:I28))))</f>
        <v/>
      </c>
      <c r="N28" s="26" t="str">
        <f aca="false">IF(L28="Sim","NÃO AVALIÁVEL",IF(M28="","",IF(K28="Sim","IV",IF(J28="Sim",IF(M28&lt;=64,"I",IF(M28&lt;=141,"II",IF(M28&lt;=230,"III","IV"))),IF(M28&lt;=58,"I",IF(M28&lt;=127,"II",IF(M28&lt;=208,"III","IV")))))))</f>
        <v/>
      </c>
      <c r="S28" s="1"/>
      <c r="T28" s="1"/>
    </row>
    <row r="29" customFormat="false" ht="15" hidden="false" customHeight="true" outlineLevel="0" collapsed="false">
      <c r="A29" s="26" t="str">
        <f aca="false">IF(Protocolos!A29="","",Protocolos!A29)</f>
        <v/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6" t="str">
        <f aca="false">IF(L29="Sim","",IF(COUNT(B29:I29)=0,"",MAX(0,SUM(B29:I29))))</f>
        <v/>
      </c>
      <c r="N29" s="26" t="str">
        <f aca="false">IF(L29="Sim","NÃO AVALIÁVEL",IF(M29="","",IF(K29="Sim","IV",IF(J29="Sim",IF(M29&lt;=64,"I",IF(M29&lt;=141,"II",IF(M29&lt;=230,"III","IV"))),IF(M29&lt;=58,"I",IF(M29&lt;=127,"II",IF(M29&lt;=208,"III","IV")))))))</f>
        <v/>
      </c>
      <c r="S29" s="1"/>
      <c r="T29" s="1"/>
    </row>
    <row r="30" customFormat="false" ht="15" hidden="false" customHeight="true" outlineLevel="0" collapsed="false">
      <c r="A30" s="26" t="str">
        <f aca="false">IF(Protocolos!A30="","",Protocolos!A30)</f>
        <v/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6" t="str">
        <f aca="false">IF(L30="Sim","",IF(COUNT(B30:I30)=0,"",MAX(0,SUM(B30:I30))))</f>
        <v/>
      </c>
      <c r="N30" s="26" t="str">
        <f aca="false">IF(L30="Sim","NÃO AVALIÁVEL",IF(M30="","",IF(K30="Sim","IV",IF(J30="Sim",IF(M30&lt;=64,"I",IF(M30&lt;=141,"II",IF(M30&lt;=230,"III","IV"))),IF(M30&lt;=58,"I",IF(M30&lt;=127,"II",IF(M30&lt;=208,"III","IV")))))))</f>
        <v/>
      </c>
      <c r="S30" s="1"/>
      <c r="T30" s="1"/>
    </row>
    <row r="31" customFormat="false" ht="15" hidden="false" customHeight="true" outlineLevel="0" collapsed="false">
      <c r="A31" s="26" t="str">
        <f aca="false">IF(Protocolos!A31="","",Protocolos!A31)</f>
        <v/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6" t="str">
        <f aca="false">IF(L31="Sim","",IF(COUNT(B31:I31)=0,"",MAX(0,SUM(B31:I31))))</f>
        <v/>
      </c>
      <c r="N31" s="26" t="str">
        <f aca="false">IF(L31="Sim","NÃO AVALIÁVEL",IF(M31="","",IF(K31="Sim","IV",IF(J31="Sim",IF(M31&lt;=64,"I",IF(M31&lt;=141,"II",IF(M31&lt;=230,"III","IV"))),IF(M31&lt;=58,"I",IF(M31&lt;=127,"II",IF(M31&lt;=208,"III","IV")))))))</f>
        <v/>
      </c>
      <c r="S31" s="1"/>
      <c r="T31" s="1"/>
    </row>
    <row r="32" customFormat="false" ht="15" hidden="false" customHeight="true" outlineLevel="0" collapsed="false">
      <c r="A32" s="26" t="str">
        <f aca="false">IF(Protocolos!A32="","",Protocolos!A32)</f>
        <v/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6" t="str">
        <f aca="false">IF(L32="Sim","",IF(COUNT(B32:I32)=0,"",MAX(0,SUM(B32:I32))))</f>
        <v/>
      </c>
      <c r="N32" s="26" t="str">
        <f aca="false">IF(L32="Sim","NÃO AVALIÁVEL",IF(M32="","",IF(K32="Sim","IV",IF(J32="Sim",IF(M32&lt;=64,"I",IF(M32&lt;=141,"II",IF(M32&lt;=230,"III","IV"))),IF(M32&lt;=58,"I",IF(M32&lt;=127,"II",IF(M32&lt;=208,"III","IV")))))))</f>
        <v/>
      </c>
      <c r="S32" s="1"/>
      <c r="T32" s="1"/>
    </row>
    <row r="33" customFormat="false" ht="15" hidden="false" customHeight="true" outlineLevel="0" collapsed="false">
      <c r="A33" s="26" t="str">
        <f aca="false">IF(Protocolos!A33="","",Protocolos!A33)</f>
        <v/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6" t="str">
        <f aca="false">IF(L33="Sim","",IF(COUNT(B33:I33)=0,"",MAX(0,SUM(B33:I33))))</f>
        <v/>
      </c>
      <c r="N33" s="26" t="str">
        <f aca="false">IF(L33="Sim","NÃO AVALIÁVEL",IF(M33="","",IF(K33="Sim","IV",IF(J33="Sim",IF(M33&lt;=64,"I",IF(M33&lt;=141,"II",IF(M33&lt;=230,"III","IV"))),IF(M33&lt;=58,"I",IF(M33&lt;=127,"II",IF(M33&lt;=208,"III","IV")))))))</f>
        <v/>
      </c>
      <c r="S33" s="1"/>
      <c r="T33" s="1"/>
    </row>
    <row r="34" customFormat="false" ht="15" hidden="false" customHeight="true" outlineLevel="0" collapsed="false">
      <c r="A34" s="26" t="str">
        <f aca="false">IF(Protocolos!A34="","",Protocolos!A34)</f>
        <v/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6" t="str">
        <f aca="false">IF(L34="Sim","",IF(COUNT(B34:I34)=0,"",MAX(0,SUM(B34:I34))))</f>
        <v/>
      </c>
      <c r="N34" s="26" t="str">
        <f aca="false">IF(L34="Sim","NÃO AVALIÁVEL",IF(M34="","",IF(K34="Sim","IV",IF(J34="Sim",IF(M34&lt;=64,"I",IF(M34&lt;=141,"II",IF(M34&lt;=230,"III","IV"))),IF(M34&lt;=58,"I",IF(M34&lt;=127,"II",IF(M34&lt;=208,"III","IV")))))))</f>
        <v/>
      </c>
      <c r="S34" s="1"/>
      <c r="T34" s="1"/>
    </row>
    <row r="35" customFormat="false" ht="15" hidden="false" customHeight="true" outlineLevel="0" collapsed="false">
      <c r="A35" s="26" t="str">
        <f aca="false">IF(Protocolos!A35="","",Protocolos!A35)</f>
        <v/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6" t="str">
        <f aca="false">IF(L35="Sim","",IF(COUNT(B35:I35)=0,"",MAX(0,SUM(B35:I35))))</f>
        <v/>
      </c>
      <c r="N35" s="26" t="str">
        <f aca="false">IF(L35="Sim","NÃO AVALIÁVEL",IF(M35="","",IF(K35="Sim","IV",IF(J35="Sim",IF(M35&lt;=64,"I",IF(M35&lt;=141,"II",IF(M35&lt;=230,"III","IV"))),IF(M35&lt;=58,"I",IF(M35&lt;=127,"II",IF(M35&lt;=208,"III","IV")))))))</f>
        <v/>
      </c>
      <c r="S35" s="1"/>
      <c r="T35" s="1"/>
    </row>
    <row r="36" customFormat="false" ht="15" hidden="false" customHeight="true" outlineLevel="0" collapsed="false">
      <c r="A36" s="26" t="str">
        <f aca="false">IF(Protocolos!A36="","",Protocolos!A36)</f>
        <v/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6" t="str">
        <f aca="false">IF(L36="Sim","",IF(COUNT(B36:I36)=0,"",MAX(0,SUM(B36:I36))))</f>
        <v/>
      </c>
      <c r="N36" s="26" t="str">
        <f aca="false">IF(L36="Sim","NÃO AVALIÁVEL",IF(M36="","",IF(K36="Sim","IV",IF(J36="Sim",IF(M36&lt;=64,"I",IF(M36&lt;=141,"II",IF(M36&lt;=230,"III","IV"))),IF(M36&lt;=58,"I",IF(M36&lt;=127,"II",IF(M36&lt;=208,"III","IV")))))))</f>
        <v/>
      </c>
      <c r="S36" s="1"/>
      <c r="T36" s="1"/>
    </row>
    <row r="37" customFormat="false" ht="15" hidden="false" customHeight="true" outlineLevel="0" collapsed="false">
      <c r="A37" s="26" t="str">
        <f aca="false">IF(Protocolos!A37="","",Protocolos!A37)</f>
        <v/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6" t="str">
        <f aca="false">IF(L37="Sim","",IF(COUNT(B37:I37)=0,"",MAX(0,SUM(B37:I37))))</f>
        <v/>
      </c>
      <c r="N37" s="26" t="str">
        <f aca="false">IF(L37="Sim","NÃO AVALIÁVEL",IF(M37="","",IF(K37="Sim","IV",IF(J37="Sim",IF(M37&lt;=64,"I",IF(M37&lt;=141,"II",IF(M37&lt;=230,"III","IV"))),IF(M37&lt;=58,"I",IF(M37&lt;=127,"II",IF(M37&lt;=208,"III","IV")))))))</f>
        <v/>
      </c>
      <c r="S37" s="1"/>
      <c r="T37" s="1"/>
    </row>
    <row r="38" customFormat="false" ht="15" hidden="false" customHeight="true" outlineLevel="0" collapsed="false">
      <c r="A38" s="26" t="str">
        <f aca="false">IF(Protocolos!A38="","",Protocolos!A38)</f>
        <v/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6" t="str">
        <f aca="false">IF(L38="Sim","",IF(COUNT(B38:I38)=0,"",MAX(0,SUM(B38:I38))))</f>
        <v/>
      </c>
      <c r="N38" s="26" t="str">
        <f aca="false">IF(L38="Sim","NÃO AVALIÁVEL",IF(M38="","",IF(K38="Sim","IV",IF(J38="Sim",IF(M38&lt;=64,"I",IF(M38&lt;=141,"II",IF(M38&lt;=230,"III","IV"))),IF(M38&lt;=58,"I",IF(M38&lt;=127,"II",IF(M38&lt;=208,"III","IV")))))))</f>
        <v/>
      </c>
      <c r="S38" s="1"/>
      <c r="T38" s="1"/>
    </row>
    <row r="39" customFormat="false" ht="15" hidden="false" customHeight="true" outlineLevel="0" collapsed="false">
      <c r="A39" s="26" t="str">
        <f aca="false">IF(Protocolos!A39="","",Protocolos!A39)</f>
        <v/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6" t="str">
        <f aca="false">IF(L39="Sim","",IF(COUNT(B39:I39)=0,"",MAX(0,SUM(B39:I39))))</f>
        <v/>
      </c>
      <c r="N39" s="26" t="str">
        <f aca="false">IF(L39="Sim","NÃO AVALIÁVEL",IF(M39="","",IF(K39="Sim","IV",IF(J39="Sim",IF(M39&lt;=64,"I",IF(M39&lt;=141,"II",IF(M39&lt;=230,"III","IV"))),IF(M39&lt;=58,"I",IF(M39&lt;=127,"II",IF(M39&lt;=208,"III","IV")))))))</f>
        <v/>
      </c>
      <c r="S39" s="1"/>
      <c r="T39" s="1"/>
    </row>
    <row r="40" customFormat="false" ht="15" hidden="false" customHeight="true" outlineLevel="0" collapsed="false">
      <c r="A40" s="26" t="str">
        <f aca="false">IF(Protocolos!A40="","",Protocolos!A40)</f>
        <v/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6" t="str">
        <f aca="false">IF(L40="Sim","",IF(COUNT(B40:I40)=0,"",MAX(0,SUM(B40:I40))))</f>
        <v/>
      </c>
      <c r="N40" s="26" t="str">
        <f aca="false">IF(L40="Sim","NÃO AVALIÁVEL",IF(M40="","",IF(K40="Sim","IV",IF(J40="Sim",IF(M40&lt;=64,"I",IF(M40&lt;=141,"II",IF(M40&lt;=230,"III","IV"))),IF(M40&lt;=58,"I",IF(M40&lt;=127,"II",IF(M40&lt;=208,"III","IV")))))))</f>
        <v/>
      </c>
      <c r="S40" s="1"/>
      <c r="T40" s="1"/>
    </row>
    <row r="41" customFormat="false" ht="15" hidden="false" customHeight="true" outlineLevel="0" collapsed="false">
      <c r="A41" s="26" t="str">
        <f aca="false">IF(Protocolos!A41="","",Protocolos!A41)</f>
        <v/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6" t="str">
        <f aca="false">IF(L41="Sim","",IF(COUNT(B41:I41)=0,"",MAX(0,SUM(B41:I41))))</f>
        <v/>
      </c>
      <c r="N41" s="26" t="str">
        <f aca="false">IF(L41="Sim","NÃO AVALIÁVEL",IF(M41="","",IF(K41="Sim","IV",IF(J41="Sim",IF(M41&lt;=64,"I",IF(M41&lt;=141,"II",IF(M41&lt;=230,"III","IV"))),IF(M41&lt;=58,"I",IF(M41&lt;=127,"II",IF(M41&lt;=208,"III","IV")))))))</f>
        <v/>
      </c>
      <c r="S41" s="1"/>
      <c r="T41" s="1"/>
    </row>
    <row r="42" customFormat="false" ht="15" hidden="false" customHeight="true" outlineLevel="0" collapsed="false">
      <c r="A42" s="26" t="str">
        <f aca="false">IF(Protocolos!A42="","",Protocolos!A42)</f>
        <v/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6" t="str">
        <f aca="false">IF(L42="Sim","",IF(COUNT(B42:I42)=0,"",MAX(0,SUM(B42:I42))))</f>
        <v/>
      </c>
      <c r="N42" s="26" t="str">
        <f aca="false">IF(L42="Sim","NÃO AVALIÁVEL",IF(M42="","",IF(K42="Sim","IV",IF(J42="Sim",IF(M42&lt;=64,"I",IF(M42&lt;=141,"II",IF(M42&lt;=230,"III","IV"))),IF(M42&lt;=58,"I",IF(M42&lt;=127,"II",IF(M42&lt;=208,"III","IV")))))))</f>
        <v/>
      </c>
      <c r="S42" s="1"/>
      <c r="T42" s="1"/>
    </row>
    <row r="43" customFormat="false" ht="15" hidden="false" customHeight="true" outlineLevel="0" collapsed="false">
      <c r="A43" s="26" t="str">
        <f aca="false">IF(Protocolos!A43="","",Protocolos!A43)</f>
        <v/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6" t="str">
        <f aca="false">IF(L43="Sim","",IF(COUNT(B43:I43)=0,"",MAX(0,SUM(B43:I43))))</f>
        <v/>
      </c>
      <c r="N43" s="26" t="str">
        <f aca="false">IF(L43="Sim","NÃO AVALIÁVEL",IF(M43="","",IF(K43="Sim","IV",IF(J43="Sim",IF(M43&lt;=64,"I",IF(M43&lt;=141,"II",IF(M43&lt;=230,"III","IV"))),IF(M43&lt;=58,"I",IF(M43&lt;=127,"II",IF(M43&lt;=208,"III","IV")))))))</f>
        <v/>
      </c>
      <c r="S43" s="1"/>
      <c r="T43" s="1"/>
    </row>
    <row r="44" customFormat="false" ht="15" hidden="false" customHeight="true" outlineLevel="0" collapsed="false">
      <c r="A44" s="26" t="str">
        <f aca="false">IF(Protocolos!A44="","",Protocolos!A44)</f>
        <v/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6" t="str">
        <f aca="false">IF(L44="Sim","",IF(COUNT(B44:I44)=0,"",MAX(0,SUM(B44:I44))))</f>
        <v/>
      </c>
      <c r="N44" s="26" t="str">
        <f aca="false">IF(L44="Sim","NÃO AVALIÁVEL",IF(M44="","",IF(K44="Sim","IV",IF(J44="Sim",IF(M44&lt;=64,"I",IF(M44&lt;=141,"II",IF(M44&lt;=230,"III","IV"))),IF(M44&lt;=58,"I",IF(M44&lt;=127,"II",IF(M44&lt;=208,"III","IV")))))))</f>
        <v/>
      </c>
      <c r="S44" s="1"/>
      <c r="T44" s="1"/>
    </row>
    <row r="45" customFormat="false" ht="15" hidden="false" customHeight="true" outlineLevel="0" collapsed="false">
      <c r="A45" s="26" t="str">
        <f aca="false">IF(Protocolos!A45="","",Protocolos!A45)</f>
        <v/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6" t="str">
        <f aca="false">IF(L45="Sim","",IF(COUNT(B45:I45)=0,"",MAX(0,SUM(B45:I45))))</f>
        <v/>
      </c>
      <c r="N45" s="26" t="str">
        <f aca="false">IF(L45="Sim","NÃO AVALIÁVEL",IF(M45="","",IF(K45="Sim","IV",IF(J45="Sim",IF(M45&lt;=64,"I",IF(M45&lt;=141,"II",IF(M45&lt;=230,"III","IV"))),IF(M45&lt;=58,"I",IF(M45&lt;=127,"II",IF(M45&lt;=208,"III","IV")))))))</f>
        <v/>
      </c>
      <c r="S45" s="1"/>
      <c r="T45" s="1"/>
    </row>
    <row r="46" customFormat="false" ht="15" hidden="false" customHeight="true" outlineLevel="0" collapsed="false">
      <c r="A46" s="26" t="str">
        <f aca="false">IF(Protocolos!A46="","",Protocolos!A46)</f>
        <v/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6" t="str">
        <f aca="false">IF(L46="Sim","",IF(COUNT(B46:I46)=0,"",MAX(0,SUM(B46:I46))))</f>
        <v/>
      </c>
      <c r="N46" s="26" t="str">
        <f aca="false">IF(L46="Sim","NÃO AVALIÁVEL",IF(M46="","",IF(K46="Sim","IV",IF(J46="Sim",IF(M46&lt;=64,"I",IF(M46&lt;=141,"II",IF(M46&lt;=230,"III","IV"))),IF(M46&lt;=58,"I",IF(M46&lt;=127,"II",IF(M46&lt;=208,"III","IV")))))))</f>
        <v/>
      </c>
      <c r="S46" s="1"/>
      <c r="T46" s="1"/>
    </row>
    <row r="47" customFormat="false" ht="15" hidden="false" customHeight="true" outlineLevel="0" collapsed="false">
      <c r="A47" s="26" t="str">
        <f aca="false">IF(Protocolos!A47="","",Protocolos!A47)</f>
        <v/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6" t="str">
        <f aca="false">IF(L47="Sim","",IF(COUNT(B47:I47)=0,"",MAX(0,SUM(B47:I47))))</f>
        <v/>
      </c>
      <c r="N47" s="26" t="str">
        <f aca="false">IF(L47="Sim","NÃO AVALIÁVEL",IF(M47="","",IF(K47="Sim","IV",IF(J47="Sim",IF(M47&lt;=64,"I",IF(M47&lt;=141,"II",IF(M47&lt;=230,"III","IV"))),IF(M47&lt;=58,"I",IF(M47&lt;=127,"II",IF(M47&lt;=208,"III","IV")))))))</f>
        <v/>
      </c>
      <c r="S47" s="1"/>
      <c r="T47" s="1"/>
    </row>
    <row r="48" customFormat="false" ht="15" hidden="false" customHeight="true" outlineLevel="0" collapsed="false">
      <c r="A48" s="26" t="str">
        <f aca="false">IF(Protocolos!A48="","",Protocolos!A48)</f>
        <v/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6" t="str">
        <f aca="false">IF(L48="Sim","",IF(COUNT(B48:I48)=0,"",MAX(0,SUM(B48:I48))))</f>
        <v/>
      </c>
      <c r="N48" s="26" t="str">
        <f aca="false">IF(L48="Sim","NÃO AVALIÁVEL",IF(M48="","",IF(K48="Sim","IV",IF(J48="Sim",IF(M48&lt;=64,"I",IF(M48&lt;=141,"II",IF(M48&lt;=230,"III","IV"))),IF(M48&lt;=58,"I",IF(M48&lt;=127,"II",IF(M48&lt;=208,"III","IV")))))))</f>
        <v/>
      </c>
      <c r="S48" s="1"/>
      <c r="T48" s="1"/>
    </row>
    <row r="49" customFormat="false" ht="15" hidden="false" customHeight="true" outlineLevel="0" collapsed="false">
      <c r="A49" s="26" t="str">
        <f aca="false">IF(Protocolos!A49="","",Protocolos!A49)</f>
        <v/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6" t="str">
        <f aca="false">IF(L49="Sim","",IF(COUNT(B49:I49)=0,"",MAX(0,SUM(B49:I49))))</f>
        <v/>
      </c>
      <c r="N49" s="26" t="str">
        <f aca="false">IF(L49="Sim","NÃO AVALIÁVEL",IF(M49="","",IF(K49="Sim","IV",IF(J49="Sim",IF(M49&lt;=64,"I",IF(M49&lt;=141,"II",IF(M49&lt;=230,"III","IV"))),IF(M49&lt;=58,"I",IF(M49&lt;=127,"II",IF(M49&lt;=208,"III","IV")))))))</f>
        <v/>
      </c>
      <c r="S49" s="1"/>
      <c r="T49" s="1"/>
    </row>
    <row r="50" customFormat="false" ht="15" hidden="false" customHeight="true" outlineLevel="0" collapsed="false">
      <c r="A50" s="26" t="str">
        <f aca="false">IF(Protocolos!A50="","",Protocolos!A50)</f>
        <v/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6" t="str">
        <f aca="false">IF(L50="Sim","",IF(COUNT(B50:I50)=0,"",MAX(0,SUM(B50:I50))))</f>
        <v/>
      </c>
      <c r="N50" s="26" t="str">
        <f aca="false">IF(L50="Sim","NÃO AVALIÁVEL",IF(M50="","",IF(K50="Sim","IV",IF(J50="Sim",IF(M50&lt;=64,"I",IF(M50&lt;=141,"II",IF(M50&lt;=230,"III","IV"))),IF(M50&lt;=58,"I",IF(M50&lt;=127,"II",IF(M50&lt;=208,"III","IV")))))))</f>
        <v/>
      </c>
      <c r="S50" s="1"/>
      <c r="T50" s="1"/>
    </row>
    <row r="51" customFormat="false" ht="15" hidden="false" customHeight="true" outlineLevel="0" collapsed="false">
      <c r="A51" s="26" t="str">
        <f aca="false">IF(Protocolos!A51="","",Protocolos!A51)</f>
        <v/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6" t="str">
        <f aca="false">IF(L51="Sim","",IF(COUNT(B51:I51)=0,"",MAX(0,SUM(B51:I51))))</f>
        <v/>
      </c>
      <c r="N51" s="26" t="str">
        <f aca="false">IF(L51="Sim","NÃO AVALIÁVEL",IF(M51="","",IF(K51="Sim","IV",IF(J51="Sim",IF(M51&lt;=64,"I",IF(M51&lt;=141,"II",IF(M51&lt;=230,"III","IV"))),IF(M51&lt;=58,"I",IF(M51&lt;=127,"II",IF(M51&lt;=208,"III","IV")))))))</f>
        <v/>
      </c>
      <c r="S51" s="1"/>
      <c r="T51" s="1"/>
    </row>
    <row r="52" customFormat="false" ht="15" hidden="false" customHeight="true" outlineLevel="0" collapsed="false">
      <c r="A52" s="26" t="str">
        <f aca="false">IF(Protocolos!A52="","",Protocolos!A52)</f>
        <v/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6" t="str">
        <f aca="false">IF(L52="Sim","",IF(COUNT(B52:I52)=0,"",MAX(0,SUM(B52:I52))))</f>
        <v/>
      </c>
      <c r="N52" s="26" t="str">
        <f aca="false">IF(L52="Sim","NÃO AVALIÁVEL",IF(M52="","",IF(K52="Sim","IV",IF(J52="Sim",IF(M52&lt;=64,"I",IF(M52&lt;=141,"II",IF(M52&lt;=230,"III","IV"))),IF(M52&lt;=58,"I",IF(M52&lt;=127,"II",IF(M52&lt;=208,"III","IV")))))))</f>
        <v/>
      </c>
      <c r="S52" s="1"/>
      <c r="T52" s="1"/>
    </row>
    <row r="53" customFormat="false" ht="15" hidden="false" customHeight="true" outlineLevel="0" collapsed="false">
      <c r="A53" s="26" t="str">
        <f aca="false">IF(Protocolos!A53="","",Protocolos!A53)</f>
        <v/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6" t="str">
        <f aca="false">IF(L53="Sim","",IF(COUNT(B53:I53)=0,"",MAX(0,SUM(B53:I53))))</f>
        <v/>
      </c>
      <c r="N53" s="26" t="str">
        <f aca="false">IF(L53="Sim","NÃO AVALIÁVEL",IF(M53="","",IF(K53="Sim","IV",IF(J53="Sim",IF(M53&lt;=64,"I",IF(M53&lt;=141,"II",IF(M53&lt;=230,"III","IV"))),IF(M53&lt;=58,"I",IF(M53&lt;=127,"II",IF(M53&lt;=208,"III","IV")))))))</f>
        <v/>
      </c>
      <c r="S53" s="1"/>
      <c r="T53" s="1"/>
    </row>
    <row r="54" customFormat="false" ht="15" hidden="false" customHeight="true" outlineLevel="0" collapsed="false">
      <c r="S54" s="1"/>
      <c r="T54" s="1"/>
    </row>
    <row r="55" customFormat="false" ht="15" hidden="false" customHeight="true" outlineLevel="0" collapsed="false">
      <c r="S55" s="1"/>
      <c r="T55" s="1"/>
    </row>
    <row r="56" customFormat="false" ht="15" hidden="false" customHeight="true" outlineLevel="0" collapsed="false">
      <c r="S56" s="1"/>
      <c r="T56" s="1"/>
    </row>
    <row r="57" customFormat="false" ht="15" hidden="false" customHeight="true" outlineLevel="0" collapsed="false">
      <c r="S57" s="1"/>
      <c r="T57" s="1"/>
    </row>
    <row r="58" customFormat="false" ht="15" hidden="false" customHeight="true" outlineLevel="0" collapsed="false">
      <c r="S58" s="1"/>
      <c r="T58" s="1"/>
    </row>
    <row r="59" customFormat="false" ht="15" hidden="false" customHeight="true" outlineLevel="0" collapsed="false">
      <c r="S59" s="1"/>
      <c r="T59" s="1"/>
    </row>
    <row r="60" customFormat="false" ht="15" hidden="false" customHeight="true" outlineLevel="0" collapsed="false">
      <c r="S60" s="1"/>
      <c r="T60" s="1"/>
    </row>
  </sheetData>
  <mergeCells count="4">
    <mergeCell ref="A1:N1"/>
    <mergeCell ref="A2:N2"/>
    <mergeCell ref="P3:R3"/>
    <mergeCell ref="P13:R13"/>
  </mergeCells>
  <dataValidations count="2">
    <dataValidation allowBlank="true" error="Escolha «Sim» ou «Não»." errorStyle="stop" errorTitle="Valor inválido" operator="between" showDropDown="false" showErrorMessage="true" showInputMessage="false" sqref="J4:L53" type="list">
      <formula1>"Sim,Não"</formula1>
      <formula2>0</formula2>
    </dataValidation>
    <dataValidation allowBlank="true" error="Informe a pontuação numérica do bloco." errorStyle="stop" operator="between" showDropDown="false" showErrorMessage="true" showInputMessage="false" sqref="B4:I53" type="decimal">
      <formula1>-200</formula1>
      <formula2>200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3" min="2" style="1" width="22"/>
    <col collapsed="false" customWidth="true" hidden="false" outlineLevel="0" max="4" min="4" style="1" width="18"/>
    <col collapsed="false" customWidth="true" hidden="false" outlineLevel="0" max="6" min="6" style="1" width="34"/>
    <col collapsed="false" customWidth="true" hidden="false" outlineLevel="0" max="10" min="7" style="1" width="12"/>
  </cols>
  <sheetData>
    <row r="1" customFormat="false" ht="27.75" hidden="false" customHeight="true" outlineLevel="0" collapsed="false">
      <c r="A1" s="6" t="s">
        <v>74</v>
      </c>
      <c r="B1" s="6"/>
      <c r="C1" s="6"/>
      <c r="D1" s="6"/>
    </row>
    <row r="2" customFormat="false" ht="36" hidden="false" customHeight="true" outlineLevel="0" collapsed="false">
      <c r="A2" s="11" t="s">
        <v>75</v>
      </c>
      <c r="B2" s="11"/>
      <c r="C2" s="11"/>
      <c r="D2" s="11"/>
    </row>
    <row r="3" customFormat="false" ht="15" hidden="false" customHeight="true" outlineLevel="0" collapsed="false">
      <c r="A3" s="8" t="s">
        <v>19</v>
      </c>
      <c r="B3" s="8" t="s">
        <v>76</v>
      </c>
      <c r="C3" s="8" t="s">
        <v>77</v>
      </c>
      <c r="D3" s="8" t="s">
        <v>78</v>
      </c>
      <c r="F3" s="12" t="s">
        <v>79</v>
      </c>
      <c r="G3" s="12"/>
      <c r="H3" s="12"/>
      <c r="I3" s="12"/>
      <c r="J3" s="12"/>
    </row>
    <row r="4" customFormat="false" ht="15" hidden="false" customHeight="true" outlineLevel="0" collapsed="false">
      <c r="A4" s="13" t="str">
        <f aca="false">IF(Protocolos!A4="","",Protocolos!A4)</f>
        <v/>
      </c>
      <c r="B4" s="13" t="str">
        <f aca="false">IF('Versão A'!B4="","",'Versão A'!B4)</f>
        <v/>
      </c>
      <c r="C4" s="13" t="str">
        <f aca="false">IFERROR(IF('Versão B'!N4="","",'Versão B'!N4),"")</f>
        <v/>
      </c>
      <c r="D4" s="13" t="str">
        <f aca="false">IF(OR(B4="",C4="",ISNA(MATCH(B4,{"I","II","III","IV"},0)),ISNA(MATCH(C4,{"I","II","III","IV"},0))),"",IF(B4=C4,"Sim","Não"))</f>
        <v/>
      </c>
      <c r="G4" s="8" t="s">
        <v>80</v>
      </c>
      <c r="H4" s="8" t="s">
        <v>81</v>
      </c>
      <c r="I4" s="8" t="s">
        <v>82</v>
      </c>
      <c r="J4" s="8" t="s">
        <v>83</v>
      </c>
    </row>
    <row r="5" customFormat="false" ht="15" hidden="false" customHeight="true" outlineLevel="0" collapsed="false">
      <c r="A5" s="13" t="str">
        <f aca="false">IF(Protocolos!A5="","",Protocolos!A5)</f>
        <v/>
      </c>
      <c r="B5" s="13" t="str">
        <f aca="false">IF('Versão A'!B5="","",'Versão A'!B5)</f>
        <v/>
      </c>
      <c r="C5" s="13" t="str">
        <f aca="false">IFERROR(IF('Versão B'!N5="","",'Versão B'!N5),"")</f>
        <v/>
      </c>
      <c r="D5" s="13" t="str">
        <f aca="false">IF(OR(B5="",C5="",ISNA(MATCH(B5,{"I","II","III","IV"},0)),ISNA(MATCH(C5,{"I","II","III","IV"},0))),"",IF(B5=C5,"Sim","Não"))</f>
        <v/>
      </c>
      <c r="F5" s="8" t="s">
        <v>84</v>
      </c>
      <c r="G5" s="16" t="n">
        <f aca="false">COUNTIFS(B4:B53,"I",C4:C53,"I")</f>
        <v>0</v>
      </c>
      <c r="H5" s="16" t="n">
        <f aca="false">COUNTIFS(B4:B53,"I",C4:C53,"II")</f>
        <v>0</v>
      </c>
      <c r="I5" s="16" t="n">
        <f aca="false">COUNTIFS(B4:B53,"I",C4:C53,"III")</f>
        <v>0</v>
      </c>
      <c r="J5" s="16" t="n">
        <f aca="false">COUNTIFS(B4:B53,"I",C4:C53,"IV")</f>
        <v>0</v>
      </c>
    </row>
    <row r="6" customFormat="false" ht="15" hidden="false" customHeight="true" outlineLevel="0" collapsed="false">
      <c r="A6" s="13" t="str">
        <f aca="false">IF(Protocolos!A6="","",Protocolos!A6)</f>
        <v/>
      </c>
      <c r="B6" s="13" t="str">
        <f aca="false">IF('Versão A'!B6="","",'Versão A'!B6)</f>
        <v/>
      </c>
      <c r="C6" s="13" t="str">
        <f aca="false">IFERROR(IF('Versão B'!N6="","",'Versão B'!N6),"")</f>
        <v/>
      </c>
      <c r="D6" s="13" t="str">
        <f aca="false">IF(OR(B6="",C6="",ISNA(MATCH(B6,{"I","II","III","IV"},0)),ISNA(MATCH(C6,{"I","II","III","IV"},0))),"",IF(B6=C6,"Sim","Não"))</f>
        <v/>
      </c>
      <c r="F6" s="8" t="s">
        <v>85</v>
      </c>
      <c r="G6" s="16" t="n">
        <f aca="false">COUNTIFS(B4:B53,"II",C4:C53,"I")</f>
        <v>0</v>
      </c>
      <c r="H6" s="16" t="n">
        <f aca="false">COUNTIFS(B4:B53,"II",C4:C53,"II")</f>
        <v>0</v>
      </c>
      <c r="I6" s="16" t="n">
        <f aca="false">COUNTIFS(B4:B53,"II",C4:C53,"III")</f>
        <v>0</v>
      </c>
      <c r="J6" s="16" t="n">
        <f aca="false">COUNTIFS(B4:B53,"II",C4:C53,"IV")</f>
        <v>0</v>
      </c>
    </row>
    <row r="7" customFormat="false" ht="15" hidden="false" customHeight="true" outlineLevel="0" collapsed="false">
      <c r="A7" s="13" t="str">
        <f aca="false">IF(Protocolos!A7="","",Protocolos!A7)</f>
        <v/>
      </c>
      <c r="B7" s="13" t="str">
        <f aca="false">IF('Versão A'!B7="","",'Versão A'!B7)</f>
        <v/>
      </c>
      <c r="C7" s="13" t="str">
        <f aca="false">IFERROR(IF('Versão B'!N7="","",'Versão B'!N7),"")</f>
        <v/>
      </c>
      <c r="D7" s="13" t="str">
        <f aca="false">IF(OR(B7="",C7="",ISNA(MATCH(B7,{"I","II","III","IV"},0)),ISNA(MATCH(C7,{"I","II","III","IV"},0))),"",IF(B7=C7,"Sim","Não"))</f>
        <v/>
      </c>
      <c r="F7" s="8" t="s">
        <v>86</v>
      </c>
      <c r="G7" s="16" t="n">
        <f aca="false">COUNTIFS(B4:B53,"III",C4:C53,"I")</f>
        <v>0</v>
      </c>
      <c r="H7" s="16" t="n">
        <f aca="false">COUNTIFS(B4:B53,"III",C4:C53,"II")</f>
        <v>0</v>
      </c>
      <c r="I7" s="16" t="n">
        <f aca="false">COUNTIFS(B4:B53,"III",C4:C53,"III")</f>
        <v>0</v>
      </c>
      <c r="J7" s="16" t="n">
        <f aca="false">COUNTIFS(B4:B53,"III",C4:C53,"IV")</f>
        <v>0</v>
      </c>
    </row>
    <row r="8" customFormat="false" ht="15" hidden="false" customHeight="true" outlineLevel="0" collapsed="false">
      <c r="A8" s="13" t="str">
        <f aca="false">IF(Protocolos!A8="","",Protocolos!A8)</f>
        <v/>
      </c>
      <c r="B8" s="13" t="str">
        <f aca="false">IF('Versão A'!B8="","",'Versão A'!B8)</f>
        <v/>
      </c>
      <c r="C8" s="13" t="str">
        <f aca="false">IFERROR(IF('Versão B'!N8="","",'Versão B'!N8),"")</f>
        <v/>
      </c>
      <c r="D8" s="13" t="str">
        <f aca="false">IF(OR(B8="",C8="",ISNA(MATCH(B8,{"I","II","III","IV"},0)),ISNA(MATCH(C8,{"I","II","III","IV"},0))),"",IF(B8=C8,"Sim","Não"))</f>
        <v/>
      </c>
      <c r="F8" s="8" t="s">
        <v>87</v>
      </c>
      <c r="G8" s="16" t="n">
        <f aca="false">COUNTIFS(B4:B53,"IV",C4:C53,"I")</f>
        <v>0</v>
      </c>
      <c r="H8" s="16" t="n">
        <f aca="false">COUNTIFS(B4:B53,"IV",C4:C53,"II")</f>
        <v>0</v>
      </c>
      <c r="I8" s="16" t="n">
        <f aca="false">COUNTIFS(B4:B53,"IV",C4:C53,"III")</f>
        <v>0</v>
      </c>
      <c r="J8" s="16" t="n">
        <f aca="false">COUNTIFS(B4:B53,"IV",C4:C53,"IV")</f>
        <v>0</v>
      </c>
    </row>
    <row r="9" customFormat="false" ht="15" hidden="false" customHeight="true" outlineLevel="0" collapsed="false">
      <c r="A9" s="13" t="str">
        <f aca="false">IF(Protocolos!A9="","",Protocolos!A9)</f>
        <v/>
      </c>
      <c r="B9" s="13" t="str">
        <f aca="false">IF('Versão A'!B9="","",'Versão A'!B9)</f>
        <v/>
      </c>
      <c r="C9" s="13" t="str">
        <f aca="false">IFERROR(IF('Versão B'!N9="","",'Versão B'!N9),"")</f>
        <v/>
      </c>
      <c r="D9" s="13" t="str">
        <f aca="false">IF(OR(B9="",C9="",ISNA(MATCH(B9,{"I","II","III","IV"},0)),ISNA(MATCH(C9,{"I","II","III","IV"},0))),"",IF(B9=C9,"Sim","Não"))</f>
        <v/>
      </c>
    </row>
    <row r="10" customFormat="false" ht="15" hidden="false" customHeight="true" outlineLevel="0" collapsed="false">
      <c r="A10" s="13" t="str">
        <f aca="false">IF(Protocolos!A10="","",Protocolos!A10)</f>
        <v/>
      </c>
      <c r="B10" s="13" t="str">
        <f aca="false">IF('Versão A'!B10="","",'Versão A'!B10)</f>
        <v/>
      </c>
      <c r="C10" s="13" t="str">
        <f aca="false">IFERROR(IF('Versão B'!N10="","",'Versão B'!N10),"")</f>
        <v/>
      </c>
      <c r="D10" s="13" t="str">
        <f aca="false">IF(OR(B10="",C10="",ISNA(MATCH(B10,{"I","II","III","IV"},0)),ISNA(MATCH(C10,{"I","II","III","IV"},0))),"",IF(B10=C10,"Sim","Não"))</f>
        <v/>
      </c>
      <c r="F10" s="8" t="s">
        <v>88</v>
      </c>
      <c r="G10" s="8" t="s">
        <v>89</v>
      </c>
    </row>
    <row r="11" customFormat="false" ht="15" hidden="false" customHeight="true" outlineLevel="0" collapsed="false">
      <c r="A11" s="13" t="str">
        <f aca="false">IF(Protocolos!A11="","",Protocolos!A11)</f>
        <v/>
      </c>
      <c r="B11" s="13" t="str">
        <f aca="false">IF('Versão A'!B11="","",'Versão A'!B11)</f>
        <v/>
      </c>
      <c r="C11" s="13" t="str">
        <f aca="false">IFERROR(IF('Versão B'!N11="","",'Versão B'!N11),"")</f>
        <v/>
      </c>
      <c r="D11" s="13" t="str">
        <f aca="false">IF(OR(B11="",C11="",ISNA(MATCH(B11,{"I","II","III","IV"},0)),ISNA(MATCH(C11,{"I","II","III","IV"},0))),"",IF(B11=C11,"Sim","Não"))</f>
        <v/>
      </c>
      <c r="F11" s="35" t="s">
        <v>90</v>
      </c>
      <c r="G11" s="16" t="n">
        <f aca="false">COUNTIF(D4:D53,"Sim")+COUNTIF(D4:D53,"Não")</f>
        <v>0</v>
      </c>
    </row>
    <row r="12" customFormat="false" ht="15" hidden="false" customHeight="true" outlineLevel="0" collapsed="false">
      <c r="A12" s="13" t="str">
        <f aca="false">IF(Protocolos!A12="","",Protocolos!A12)</f>
        <v/>
      </c>
      <c r="B12" s="13" t="str">
        <f aca="false">IF('Versão A'!B12="","",'Versão A'!B12)</f>
        <v/>
      </c>
      <c r="C12" s="13" t="str">
        <f aca="false">IFERROR(IF('Versão B'!N12="","",'Versão B'!N12),"")</f>
        <v/>
      </c>
      <c r="D12" s="13" t="str">
        <f aca="false">IF(OR(B12="",C12="",ISNA(MATCH(B12,{"I","II","III","IV"},0)),ISNA(MATCH(C12,{"I","II","III","IV"},0))),"",IF(B12=C12,"Sim","Não"))</f>
        <v/>
      </c>
      <c r="F12" s="35" t="s">
        <v>91</v>
      </c>
      <c r="G12" s="16" t="n">
        <f aca="false">COUNTIF(D4:D53,"Sim")</f>
        <v>0</v>
      </c>
    </row>
    <row r="13" customFormat="false" ht="15" hidden="false" customHeight="true" outlineLevel="0" collapsed="false">
      <c r="A13" s="13" t="str">
        <f aca="false">IF(Protocolos!A13="","",Protocolos!A13)</f>
        <v/>
      </c>
      <c r="B13" s="13" t="str">
        <f aca="false">IF('Versão A'!B13="","",'Versão A'!B13)</f>
        <v/>
      </c>
      <c r="C13" s="13" t="str">
        <f aca="false">IFERROR(IF('Versão B'!N13="","",'Versão B'!N13),"")</f>
        <v/>
      </c>
      <c r="D13" s="13" t="str">
        <f aca="false">IF(OR(B13="",C13="",ISNA(MATCH(B13,{"I","II","III","IV"},0)),ISNA(MATCH(C13,{"I","II","III","IV"},0))),"",IF(B13=C13,"Sim","Não"))</f>
        <v/>
      </c>
      <c r="F13" s="35" t="s">
        <v>92</v>
      </c>
      <c r="G13" s="36" t="str">
        <f aca="false">IF(G11=0,"",G12/G11)</f>
        <v/>
      </c>
    </row>
    <row r="14" customFormat="false" ht="15" hidden="false" customHeight="true" outlineLevel="0" collapsed="false">
      <c r="A14" s="13" t="str">
        <f aca="false">IF(Protocolos!A14="","",Protocolos!A14)</f>
        <v/>
      </c>
      <c r="B14" s="13" t="str">
        <f aca="false">IF('Versão A'!B14="","",'Versão A'!B14)</f>
        <v/>
      </c>
      <c r="C14" s="13" t="str">
        <f aca="false">IFERROR(IF('Versão B'!N14="","",'Versão B'!N14),"")</f>
        <v/>
      </c>
      <c r="D14" s="13" t="str">
        <f aca="false">IF(OR(B14="",C14="",ISNA(MATCH(B14,{"I","II","III","IV"},0)),ISNA(MATCH(C14,{"I","II","III","IV"},0))),"",IF(B14=C14,"Sim","Não"))</f>
        <v/>
      </c>
    </row>
    <row r="15" customFormat="false" ht="15" hidden="false" customHeight="true" outlineLevel="0" collapsed="false">
      <c r="A15" s="13" t="str">
        <f aca="false">IF(Protocolos!A15="","",Protocolos!A15)</f>
        <v/>
      </c>
      <c r="B15" s="13" t="str">
        <f aca="false">IF('Versão A'!B15="","",'Versão A'!B15)</f>
        <v/>
      </c>
      <c r="C15" s="13" t="str">
        <f aca="false">IFERROR(IF('Versão B'!N15="","",'Versão B'!N15),"")</f>
        <v/>
      </c>
      <c r="D15" s="13" t="str">
        <f aca="false">IF(OR(B15="",C15="",ISNA(MATCH(B15,{"I","II","III","IV"},0)),ISNA(MATCH(C15,{"I","II","III","IV"},0))),"",IF(B15=C15,"Sim","Não"))</f>
        <v/>
      </c>
    </row>
    <row r="16" customFormat="false" ht="15" hidden="false" customHeight="true" outlineLevel="0" collapsed="false">
      <c r="A16" s="13" t="str">
        <f aca="false">IF(Protocolos!A16="","",Protocolos!A16)</f>
        <v/>
      </c>
      <c r="B16" s="13" t="str">
        <f aca="false">IF('Versão A'!B16="","",'Versão A'!B16)</f>
        <v/>
      </c>
      <c r="C16" s="13" t="str">
        <f aca="false">IFERROR(IF('Versão B'!N16="","",'Versão B'!N16),"")</f>
        <v/>
      </c>
      <c r="D16" s="13" t="str">
        <f aca="false">IF(OR(B16="",C16="",ISNA(MATCH(B16,{"I","II","III","IV"},0)),ISNA(MATCH(C16,{"I","II","III","IV"},0))),"",IF(B16=C16,"Sim","Não"))</f>
        <v/>
      </c>
    </row>
    <row r="17" customFormat="false" ht="15" hidden="false" customHeight="true" outlineLevel="0" collapsed="false">
      <c r="A17" s="13" t="str">
        <f aca="false">IF(Protocolos!A17="","",Protocolos!A17)</f>
        <v/>
      </c>
      <c r="B17" s="13" t="str">
        <f aca="false">IF('Versão A'!B17="","",'Versão A'!B17)</f>
        <v/>
      </c>
      <c r="C17" s="13" t="str">
        <f aca="false">IFERROR(IF('Versão B'!N17="","",'Versão B'!N17),"")</f>
        <v/>
      </c>
      <c r="D17" s="13" t="str">
        <f aca="false">IF(OR(B17="",C17="",ISNA(MATCH(B17,{"I","II","III","IV"},0)),ISNA(MATCH(C17,{"I","II","III","IV"},0))),"",IF(B17=C17,"Sim","Não"))</f>
        <v/>
      </c>
    </row>
    <row r="18" customFormat="false" ht="15" hidden="false" customHeight="true" outlineLevel="0" collapsed="false">
      <c r="A18" s="13" t="str">
        <f aca="false">IF(Protocolos!A18="","",Protocolos!A18)</f>
        <v/>
      </c>
      <c r="B18" s="13" t="str">
        <f aca="false">IF('Versão A'!B18="","",'Versão A'!B18)</f>
        <v/>
      </c>
      <c r="C18" s="13" t="str">
        <f aca="false">IFERROR(IF('Versão B'!N18="","",'Versão B'!N18),"")</f>
        <v/>
      </c>
      <c r="D18" s="13" t="str">
        <f aca="false">IF(OR(B18="",C18="",ISNA(MATCH(B18,{"I","II","III","IV"},0)),ISNA(MATCH(C18,{"I","II","III","IV"},0))),"",IF(B18=C18,"Sim","Não"))</f>
        <v/>
      </c>
    </row>
    <row r="19" customFormat="false" ht="15" hidden="false" customHeight="true" outlineLevel="0" collapsed="false">
      <c r="A19" s="13" t="str">
        <f aca="false">IF(Protocolos!A19="","",Protocolos!A19)</f>
        <v/>
      </c>
      <c r="B19" s="13" t="str">
        <f aca="false">IF('Versão A'!B19="","",'Versão A'!B19)</f>
        <v/>
      </c>
      <c r="C19" s="13" t="str">
        <f aca="false">IFERROR(IF('Versão B'!N19="","",'Versão B'!N19),"")</f>
        <v/>
      </c>
      <c r="D19" s="13" t="str">
        <f aca="false">IF(OR(B19="",C19="",ISNA(MATCH(B19,{"I","II","III","IV"},0)),ISNA(MATCH(C19,{"I","II","III","IV"},0))),"",IF(B19=C19,"Sim","Não"))</f>
        <v/>
      </c>
    </row>
    <row r="20" customFormat="false" ht="15" hidden="false" customHeight="true" outlineLevel="0" collapsed="false">
      <c r="A20" s="13" t="str">
        <f aca="false">IF(Protocolos!A20="","",Protocolos!A20)</f>
        <v/>
      </c>
      <c r="B20" s="13" t="str">
        <f aca="false">IF('Versão A'!B20="","",'Versão A'!B20)</f>
        <v/>
      </c>
      <c r="C20" s="13" t="str">
        <f aca="false">IFERROR(IF('Versão B'!N20="","",'Versão B'!N20),"")</f>
        <v/>
      </c>
      <c r="D20" s="13" t="str">
        <f aca="false">IF(OR(B20="",C20="",ISNA(MATCH(B20,{"I","II","III","IV"},0)),ISNA(MATCH(C20,{"I","II","III","IV"},0))),"",IF(B20=C20,"Sim","Não"))</f>
        <v/>
      </c>
    </row>
    <row r="21" customFormat="false" ht="15" hidden="false" customHeight="true" outlineLevel="0" collapsed="false">
      <c r="A21" s="13" t="str">
        <f aca="false">IF(Protocolos!A21="","",Protocolos!A21)</f>
        <v/>
      </c>
      <c r="B21" s="13" t="str">
        <f aca="false">IF('Versão A'!B21="","",'Versão A'!B21)</f>
        <v/>
      </c>
      <c r="C21" s="13" t="str">
        <f aca="false">IFERROR(IF('Versão B'!N21="","",'Versão B'!N21),"")</f>
        <v/>
      </c>
      <c r="D21" s="13" t="str">
        <f aca="false">IF(OR(B21="",C21="",ISNA(MATCH(B21,{"I","II","III","IV"},0)),ISNA(MATCH(C21,{"I","II","III","IV"},0))),"",IF(B21=C21,"Sim","Não"))</f>
        <v/>
      </c>
    </row>
    <row r="22" customFormat="false" ht="15" hidden="false" customHeight="true" outlineLevel="0" collapsed="false">
      <c r="A22" s="13" t="str">
        <f aca="false">IF(Protocolos!A22="","",Protocolos!A22)</f>
        <v/>
      </c>
      <c r="B22" s="13" t="str">
        <f aca="false">IF('Versão A'!B22="","",'Versão A'!B22)</f>
        <v/>
      </c>
      <c r="C22" s="13" t="str">
        <f aca="false">IFERROR(IF('Versão B'!N22="","",'Versão B'!N22),"")</f>
        <v/>
      </c>
      <c r="D22" s="13" t="str">
        <f aca="false">IF(OR(B22="",C22="",ISNA(MATCH(B22,{"I","II","III","IV"},0)),ISNA(MATCH(C22,{"I","II","III","IV"},0))),"",IF(B22=C22,"Sim","Não"))</f>
        <v/>
      </c>
    </row>
    <row r="23" customFormat="false" ht="15" hidden="false" customHeight="true" outlineLevel="0" collapsed="false">
      <c r="A23" s="13" t="str">
        <f aca="false">IF(Protocolos!A23="","",Protocolos!A23)</f>
        <v/>
      </c>
      <c r="B23" s="13" t="str">
        <f aca="false">IF('Versão A'!B23="","",'Versão A'!B23)</f>
        <v/>
      </c>
      <c r="C23" s="13" t="str">
        <f aca="false">IFERROR(IF('Versão B'!N23="","",'Versão B'!N23),"")</f>
        <v/>
      </c>
      <c r="D23" s="13" t="str">
        <f aca="false">IF(OR(B23="",C23="",ISNA(MATCH(B23,{"I","II","III","IV"},0)),ISNA(MATCH(C23,{"I","II","III","IV"},0))),"",IF(B23=C23,"Sim","Não"))</f>
        <v/>
      </c>
    </row>
    <row r="24" customFormat="false" ht="15" hidden="false" customHeight="true" outlineLevel="0" collapsed="false">
      <c r="A24" s="13" t="str">
        <f aca="false">IF(Protocolos!A24="","",Protocolos!A24)</f>
        <v/>
      </c>
      <c r="B24" s="13" t="str">
        <f aca="false">IF('Versão A'!B24="","",'Versão A'!B24)</f>
        <v/>
      </c>
      <c r="C24" s="13" t="str">
        <f aca="false">IFERROR(IF('Versão B'!N24="","",'Versão B'!N24),"")</f>
        <v/>
      </c>
      <c r="D24" s="13" t="str">
        <f aca="false">IF(OR(B24="",C24="",ISNA(MATCH(B24,{"I","II","III","IV"},0)),ISNA(MATCH(C24,{"I","II","III","IV"},0))),"",IF(B24=C24,"Sim","Não"))</f>
        <v/>
      </c>
    </row>
    <row r="25" customFormat="false" ht="15" hidden="false" customHeight="true" outlineLevel="0" collapsed="false">
      <c r="A25" s="13" t="str">
        <f aca="false">IF(Protocolos!A25="","",Protocolos!A25)</f>
        <v/>
      </c>
      <c r="B25" s="13" t="str">
        <f aca="false">IF('Versão A'!B25="","",'Versão A'!B25)</f>
        <v/>
      </c>
      <c r="C25" s="13" t="str">
        <f aca="false">IFERROR(IF('Versão B'!N25="","",'Versão B'!N25),"")</f>
        <v/>
      </c>
      <c r="D25" s="13" t="str">
        <f aca="false">IF(OR(B25="",C25="",ISNA(MATCH(B25,{"I","II","III","IV"},0)),ISNA(MATCH(C25,{"I","II","III","IV"},0))),"",IF(B25=C25,"Sim","Não"))</f>
        <v/>
      </c>
    </row>
    <row r="26" customFormat="false" ht="15" hidden="false" customHeight="true" outlineLevel="0" collapsed="false">
      <c r="A26" s="13" t="str">
        <f aca="false">IF(Protocolos!A26="","",Protocolos!A26)</f>
        <v/>
      </c>
      <c r="B26" s="13" t="str">
        <f aca="false">IF('Versão A'!B26="","",'Versão A'!B26)</f>
        <v/>
      </c>
      <c r="C26" s="13" t="str">
        <f aca="false">IFERROR(IF('Versão B'!N26="","",'Versão B'!N26),"")</f>
        <v/>
      </c>
      <c r="D26" s="13" t="str">
        <f aca="false">IF(OR(B26="",C26="",ISNA(MATCH(B26,{"I","II","III","IV"},0)),ISNA(MATCH(C26,{"I","II","III","IV"},0))),"",IF(B26=C26,"Sim","Não"))</f>
        <v/>
      </c>
    </row>
    <row r="27" customFormat="false" ht="15" hidden="false" customHeight="true" outlineLevel="0" collapsed="false">
      <c r="A27" s="13" t="str">
        <f aca="false">IF(Protocolos!A27="","",Protocolos!A27)</f>
        <v/>
      </c>
      <c r="B27" s="13" t="str">
        <f aca="false">IF('Versão A'!B27="","",'Versão A'!B27)</f>
        <v/>
      </c>
      <c r="C27" s="13" t="str">
        <f aca="false">IFERROR(IF('Versão B'!N27="","",'Versão B'!N27),"")</f>
        <v/>
      </c>
      <c r="D27" s="13" t="str">
        <f aca="false">IF(OR(B27="",C27="",ISNA(MATCH(B27,{"I","II","III","IV"},0)),ISNA(MATCH(C27,{"I","II","III","IV"},0))),"",IF(B27=C27,"Sim","Não"))</f>
        <v/>
      </c>
    </row>
    <row r="28" customFormat="false" ht="15" hidden="false" customHeight="true" outlineLevel="0" collapsed="false">
      <c r="A28" s="13" t="str">
        <f aca="false">IF(Protocolos!A28="","",Protocolos!A28)</f>
        <v/>
      </c>
      <c r="B28" s="13" t="str">
        <f aca="false">IF('Versão A'!B28="","",'Versão A'!B28)</f>
        <v/>
      </c>
      <c r="C28" s="13" t="str">
        <f aca="false">IFERROR(IF('Versão B'!N28="","",'Versão B'!N28),"")</f>
        <v/>
      </c>
      <c r="D28" s="13" t="str">
        <f aca="false">IF(OR(B28="",C28="",ISNA(MATCH(B28,{"I","II","III","IV"},0)),ISNA(MATCH(C28,{"I","II","III","IV"},0))),"",IF(B28=C28,"Sim","Não"))</f>
        <v/>
      </c>
    </row>
    <row r="29" customFormat="false" ht="15" hidden="false" customHeight="true" outlineLevel="0" collapsed="false">
      <c r="A29" s="13" t="str">
        <f aca="false">IF(Protocolos!A29="","",Protocolos!A29)</f>
        <v/>
      </c>
      <c r="B29" s="13" t="str">
        <f aca="false">IF('Versão A'!B29="","",'Versão A'!B29)</f>
        <v/>
      </c>
      <c r="C29" s="13" t="str">
        <f aca="false">IFERROR(IF('Versão B'!N29="","",'Versão B'!N29),"")</f>
        <v/>
      </c>
      <c r="D29" s="13" t="str">
        <f aca="false">IF(OR(B29="",C29="",ISNA(MATCH(B29,{"I","II","III","IV"},0)),ISNA(MATCH(C29,{"I","II","III","IV"},0))),"",IF(B29=C29,"Sim","Não"))</f>
        <v/>
      </c>
    </row>
    <row r="30" customFormat="false" ht="15" hidden="false" customHeight="true" outlineLevel="0" collapsed="false">
      <c r="A30" s="13" t="str">
        <f aca="false">IF(Protocolos!A30="","",Protocolos!A30)</f>
        <v/>
      </c>
      <c r="B30" s="13" t="str">
        <f aca="false">IF('Versão A'!B30="","",'Versão A'!B30)</f>
        <v/>
      </c>
      <c r="C30" s="13" t="str">
        <f aca="false">IFERROR(IF('Versão B'!N30="","",'Versão B'!N30),"")</f>
        <v/>
      </c>
      <c r="D30" s="13" t="str">
        <f aca="false">IF(OR(B30="",C30="",ISNA(MATCH(B30,{"I","II","III","IV"},0)),ISNA(MATCH(C30,{"I","II","III","IV"},0))),"",IF(B30=C30,"Sim","Não"))</f>
        <v/>
      </c>
    </row>
    <row r="31" customFormat="false" ht="15" hidden="false" customHeight="true" outlineLevel="0" collapsed="false">
      <c r="A31" s="13" t="str">
        <f aca="false">IF(Protocolos!A31="","",Protocolos!A31)</f>
        <v/>
      </c>
      <c r="B31" s="13" t="str">
        <f aca="false">IF('Versão A'!B31="","",'Versão A'!B31)</f>
        <v/>
      </c>
      <c r="C31" s="13" t="str">
        <f aca="false">IFERROR(IF('Versão B'!N31="","",'Versão B'!N31),"")</f>
        <v/>
      </c>
      <c r="D31" s="13" t="str">
        <f aca="false">IF(OR(B31="",C31="",ISNA(MATCH(B31,{"I","II","III","IV"},0)),ISNA(MATCH(C31,{"I","II","III","IV"},0))),"",IF(B31=C31,"Sim","Não"))</f>
        <v/>
      </c>
    </row>
    <row r="32" customFormat="false" ht="15" hidden="false" customHeight="true" outlineLevel="0" collapsed="false">
      <c r="A32" s="13" t="str">
        <f aca="false">IF(Protocolos!A32="","",Protocolos!A32)</f>
        <v/>
      </c>
      <c r="B32" s="13" t="str">
        <f aca="false">IF('Versão A'!B32="","",'Versão A'!B32)</f>
        <v/>
      </c>
      <c r="C32" s="13" t="str">
        <f aca="false">IFERROR(IF('Versão B'!N32="","",'Versão B'!N32),"")</f>
        <v/>
      </c>
      <c r="D32" s="13" t="str">
        <f aca="false">IF(OR(B32="",C32="",ISNA(MATCH(B32,{"I","II","III","IV"},0)),ISNA(MATCH(C32,{"I","II","III","IV"},0))),"",IF(B32=C32,"Sim","Não"))</f>
        <v/>
      </c>
    </row>
    <row r="33" customFormat="false" ht="15" hidden="false" customHeight="true" outlineLevel="0" collapsed="false">
      <c r="A33" s="13" t="str">
        <f aca="false">IF(Protocolos!A33="","",Protocolos!A33)</f>
        <v/>
      </c>
      <c r="B33" s="13" t="str">
        <f aca="false">IF('Versão A'!B33="","",'Versão A'!B33)</f>
        <v/>
      </c>
      <c r="C33" s="13" t="str">
        <f aca="false">IFERROR(IF('Versão B'!N33="","",'Versão B'!N33),"")</f>
        <v/>
      </c>
      <c r="D33" s="13" t="str">
        <f aca="false">IF(OR(B33="",C33="",ISNA(MATCH(B33,{"I","II","III","IV"},0)),ISNA(MATCH(C33,{"I","II","III","IV"},0))),"",IF(B33=C33,"Sim","Não"))</f>
        <v/>
      </c>
    </row>
    <row r="34" customFormat="false" ht="15" hidden="false" customHeight="true" outlineLevel="0" collapsed="false">
      <c r="A34" s="13" t="str">
        <f aca="false">IF(Protocolos!A34="","",Protocolos!A34)</f>
        <v/>
      </c>
      <c r="B34" s="13" t="str">
        <f aca="false">IF('Versão A'!B34="","",'Versão A'!B34)</f>
        <v/>
      </c>
      <c r="C34" s="13" t="str">
        <f aca="false">IFERROR(IF('Versão B'!N34="","",'Versão B'!N34),"")</f>
        <v/>
      </c>
      <c r="D34" s="13" t="str">
        <f aca="false">IF(OR(B34="",C34="",ISNA(MATCH(B34,{"I","II","III","IV"},0)),ISNA(MATCH(C34,{"I","II","III","IV"},0))),"",IF(B34=C34,"Sim","Não"))</f>
        <v/>
      </c>
    </row>
    <row r="35" customFormat="false" ht="15" hidden="false" customHeight="true" outlineLevel="0" collapsed="false">
      <c r="A35" s="13" t="str">
        <f aca="false">IF(Protocolos!A35="","",Protocolos!A35)</f>
        <v/>
      </c>
      <c r="B35" s="13" t="str">
        <f aca="false">IF('Versão A'!B35="","",'Versão A'!B35)</f>
        <v/>
      </c>
      <c r="C35" s="13" t="str">
        <f aca="false">IFERROR(IF('Versão B'!N35="","",'Versão B'!N35),"")</f>
        <v/>
      </c>
      <c r="D35" s="13" t="str">
        <f aca="false">IF(OR(B35="",C35="",ISNA(MATCH(B35,{"I","II","III","IV"},0)),ISNA(MATCH(C35,{"I","II","III","IV"},0))),"",IF(B35=C35,"Sim","Não"))</f>
        <v/>
      </c>
    </row>
    <row r="36" customFormat="false" ht="15" hidden="false" customHeight="true" outlineLevel="0" collapsed="false">
      <c r="A36" s="13" t="str">
        <f aca="false">IF(Protocolos!A36="","",Protocolos!A36)</f>
        <v/>
      </c>
      <c r="B36" s="13" t="str">
        <f aca="false">IF('Versão A'!B36="","",'Versão A'!B36)</f>
        <v/>
      </c>
      <c r="C36" s="13" t="str">
        <f aca="false">IFERROR(IF('Versão B'!N36="","",'Versão B'!N36),"")</f>
        <v/>
      </c>
      <c r="D36" s="13" t="str">
        <f aca="false">IF(OR(B36="",C36="",ISNA(MATCH(B36,{"I","II","III","IV"},0)),ISNA(MATCH(C36,{"I","II","III","IV"},0))),"",IF(B36=C36,"Sim","Não"))</f>
        <v/>
      </c>
    </row>
    <row r="37" customFormat="false" ht="15" hidden="false" customHeight="true" outlineLevel="0" collapsed="false">
      <c r="A37" s="13" t="str">
        <f aca="false">IF(Protocolos!A37="","",Protocolos!A37)</f>
        <v/>
      </c>
      <c r="B37" s="13" t="str">
        <f aca="false">IF('Versão A'!B37="","",'Versão A'!B37)</f>
        <v/>
      </c>
      <c r="C37" s="13" t="str">
        <f aca="false">IFERROR(IF('Versão B'!N37="","",'Versão B'!N37),"")</f>
        <v/>
      </c>
      <c r="D37" s="13" t="str">
        <f aca="false">IF(OR(B37="",C37="",ISNA(MATCH(B37,{"I","II","III","IV"},0)),ISNA(MATCH(C37,{"I","II","III","IV"},0))),"",IF(B37=C37,"Sim","Não"))</f>
        <v/>
      </c>
    </row>
    <row r="38" customFormat="false" ht="15" hidden="false" customHeight="true" outlineLevel="0" collapsed="false">
      <c r="A38" s="13" t="str">
        <f aca="false">IF(Protocolos!A38="","",Protocolos!A38)</f>
        <v/>
      </c>
      <c r="B38" s="13" t="str">
        <f aca="false">IF('Versão A'!B38="","",'Versão A'!B38)</f>
        <v/>
      </c>
      <c r="C38" s="13" t="str">
        <f aca="false">IFERROR(IF('Versão B'!N38="","",'Versão B'!N38),"")</f>
        <v/>
      </c>
      <c r="D38" s="13" t="str">
        <f aca="false">IF(OR(B38="",C38="",ISNA(MATCH(B38,{"I","II","III","IV"},0)),ISNA(MATCH(C38,{"I","II","III","IV"},0))),"",IF(B38=C38,"Sim","Não"))</f>
        <v/>
      </c>
    </row>
    <row r="39" customFormat="false" ht="15" hidden="false" customHeight="true" outlineLevel="0" collapsed="false">
      <c r="A39" s="13" t="str">
        <f aca="false">IF(Protocolos!A39="","",Protocolos!A39)</f>
        <v/>
      </c>
      <c r="B39" s="13" t="str">
        <f aca="false">IF('Versão A'!B39="","",'Versão A'!B39)</f>
        <v/>
      </c>
      <c r="C39" s="13" t="str">
        <f aca="false">IFERROR(IF('Versão B'!N39="","",'Versão B'!N39),"")</f>
        <v/>
      </c>
      <c r="D39" s="13" t="str">
        <f aca="false">IF(OR(B39="",C39="",ISNA(MATCH(B39,{"I","II","III","IV"},0)),ISNA(MATCH(C39,{"I","II","III","IV"},0))),"",IF(B39=C39,"Sim","Não"))</f>
        <v/>
      </c>
    </row>
    <row r="40" customFormat="false" ht="15" hidden="false" customHeight="true" outlineLevel="0" collapsed="false">
      <c r="A40" s="13" t="str">
        <f aca="false">IF(Protocolos!A40="","",Protocolos!A40)</f>
        <v/>
      </c>
      <c r="B40" s="13" t="str">
        <f aca="false">IF('Versão A'!B40="","",'Versão A'!B40)</f>
        <v/>
      </c>
      <c r="C40" s="13" t="str">
        <f aca="false">IFERROR(IF('Versão B'!N40="","",'Versão B'!N40),"")</f>
        <v/>
      </c>
      <c r="D40" s="13" t="str">
        <f aca="false">IF(OR(B40="",C40="",ISNA(MATCH(B40,{"I","II","III","IV"},0)),ISNA(MATCH(C40,{"I","II","III","IV"},0))),"",IF(B40=C40,"Sim","Não"))</f>
        <v/>
      </c>
    </row>
    <row r="41" customFormat="false" ht="15" hidden="false" customHeight="true" outlineLevel="0" collapsed="false">
      <c r="A41" s="13" t="str">
        <f aca="false">IF(Protocolos!A41="","",Protocolos!A41)</f>
        <v/>
      </c>
      <c r="B41" s="13" t="str">
        <f aca="false">IF('Versão A'!B41="","",'Versão A'!B41)</f>
        <v/>
      </c>
      <c r="C41" s="13" t="str">
        <f aca="false">IFERROR(IF('Versão B'!N41="","",'Versão B'!N41),"")</f>
        <v/>
      </c>
      <c r="D41" s="13" t="str">
        <f aca="false">IF(OR(B41="",C41="",ISNA(MATCH(B41,{"I","II","III","IV"},0)),ISNA(MATCH(C41,{"I","II","III","IV"},0))),"",IF(B41=C41,"Sim","Não"))</f>
        <v/>
      </c>
    </row>
    <row r="42" customFormat="false" ht="15" hidden="false" customHeight="true" outlineLevel="0" collapsed="false">
      <c r="A42" s="13" t="str">
        <f aca="false">IF(Protocolos!A42="","",Protocolos!A42)</f>
        <v/>
      </c>
      <c r="B42" s="13" t="str">
        <f aca="false">IF('Versão A'!B42="","",'Versão A'!B42)</f>
        <v/>
      </c>
      <c r="C42" s="13" t="str">
        <f aca="false">IFERROR(IF('Versão B'!N42="","",'Versão B'!N42),"")</f>
        <v/>
      </c>
      <c r="D42" s="13" t="str">
        <f aca="false">IF(OR(B42="",C42="",ISNA(MATCH(B42,{"I","II","III","IV"},0)),ISNA(MATCH(C42,{"I","II","III","IV"},0))),"",IF(B42=C42,"Sim","Não"))</f>
        <v/>
      </c>
    </row>
    <row r="43" customFormat="false" ht="15" hidden="false" customHeight="true" outlineLevel="0" collapsed="false">
      <c r="A43" s="13" t="str">
        <f aca="false">IF(Protocolos!A43="","",Protocolos!A43)</f>
        <v/>
      </c>
      <c r="B43" s="13" t="str">
        <f aca="false">IF('Versão A'!B43="","",'Versão A'!B43)</f>
        <v/>
      </c>
      <c r="C43" s="13" t="str">
        <f aca="false">IFERROR(IF('Versão B'!N43="","",'Versão B'!N43),"")</f>
        <v/>
      </c>
      <c r="D43" s="13" t="str">
        <f aca="false">IF(OR(B43="",C43="",ISNA(MATCH(B43,{"I","II","III","IV"},0)),ISNA(MATCH(C43,{"I","II","III","IV"},0))),"",IF(B43=C43,"Sim","Não"))</f>
        <v/>
      </c>
    </row>
    <row r="44" customFormat="false" ht="15" hidden="false" customHeight="true" outlineLevel="0" collapsed="false">
      <c r="A44" s="13" t="str">
        <f aca="false">IF(Protocolos!A44="","",Protocolos!A44)</f>
        <v/>
      </c>
      <c r="B44" s="13" t="str">
        <f aca="false">IF('Versão A'!B44="","",'Versão A'!B44)</f>
        <v/>
      </c>
      <c r="C44" s="13" t="str">
        <f aca="false">IFERROR(IF('Versão B'!N44="","",'Versão B'!N44),"")</f>
        <v/>
      </c>
      <c r="D44" s="13" t="str">
        <f aca="false">IF(OR(B44="",C44="",ISNA(MATCH(B44,{"I","II","III","IV"},0)),ISNA(MATCH(C44,{"I","II","III","IV"},0))),"",IF(B44=C44,"Sim","Não"))</f>
        <v/>
      </c>
    </row>
    <row r="45" customFormat="false" ht="15" hidden="false" customHeight="true" outlineLevel="0" collapsed="false">
      <c r="A45" s="13" t="str">
        <f aca="false">IF(Protocolos!A45="","",Protocolos!A45)</f>
        <v/>
      </c>
      <c r="B45" s="13" t="str">
        <f aca="false">IF('Versão A'!B45="","",'Versão A'!B45)</f>
        <v/>
      </c>
      <c r="C45" s="13" t="str">
        <f aca="false">IFERROR(IF('Versão B'!N45="","",'Versão B'!N45),"")</f>
        <v/>
      </c>
      <c r="D45" s="13" t="str">
        <f aca="false">IF(OR(B45="",C45="",ISNA(MATCH(B45,{"I","II","III","IV"},0)),ISNA(MATCH(C45,{"I","II","III","IV"},0))),"",IF(B45=C45,"Sim","Não"))</f>
        <v/>
      </c>
    </row>
    <row r="46" customFormat="false" ht="15" hidden="false" customHeight="true" outlineLevel="0" collapsed="false">
      <c r="A46" s="13" t="str">
        <f aca="false">IF(Protocolos!A46="","",Protocolos!A46)</f>
        <v/>
      </c>
      <c r="B46" s="13" t="str">
        <f aca="false">IF('Versão A'!B46="","",'Versão A'!B46)</f>
        <v/>
      </c>
      <c r="C46" s="13" t="str">
        <f aca="false">IFERROR(IF('Versão B'!N46="","",'Versão B'!N46),"")</f>
        <v/>
      </c>
      <c r="D46" s="13" t="str">
        <f aca="false">IF(OR(B46="",C46="",ISNA(MATCH(B46,{"I","II","III","IV"},0)),ISNA(MATCH(C46,{"I","II","III","IV"},0))),"",IF(B46=C46,"Sim","Não"))</f>
        <v/>
      </c>
    </row>
    <row r="47" customFormat="false" ht="15" hidden="false" customHeight="true" outlineLevel="0" collapsed="false">
      <c r="A47" s="13" t="str">
        <f aca="false">IF(Protocolos!A47="","",Protocolos!A47)</f>
        <v/>
      </c>
      <c r="B47" s="13" t="str">
        <f aca="false">IF('Versão A'!B47="","",'Versão A'!B47)</f>
        <v/>
      </c>
      <c r="C47" s="13" t="str">
        <f aca="false">IFERROR(IF('Versão B'!N47="","",'Versão B'!N47),"")</f>
        <v/>
      </c>
      <c r="D47" s="13" t="str">
        <f aca="false">IF(OR(B47="",C47="",ISNA(MATCH(B47,{"I","II","III","IV"},0)),ISNA(MATCH(C47,{"I","II","III","IV"},0))),"",IF(B47=C47,"Sim","Não"))</f>
        <v/>
      </c>
    </row>
    <row r="48" customFormat="false" ht="15" hidden="false" customHeight="true" outlineLevel="0" collapsed="false">
      <c r="A48" s="13" t="str">
        <f aca="false">IF(Protocolos!A48="","",Protocolos!A48)</f>
        <v/>
      </c>
      <c r="B48" s="13" t="str">
        <f aca="false">IF('Versão A'!B48="","",'Versão A'!B48)</f>
        <v/>
      </c>
      <c r="C48" s="13" t="str">
        <f aca="false">IFERROR(IF('Versão B'!N48="","",'Versão B'!N48),"")</f>
        <v/>
      </c>
      <c r="D48" s="13" t="str">
        <f aca="false">IF(OR(B48="",C48="",ISNA(MATCH(B48,{"I","II","III","IV"},0)),ISNA(MATCH(C48,{"I","II","III","IV"},0))),"",IF(B48=C48,"Sim","Não"))</f>
        <v/>
      </c>
    </row>
    <row r="49" customFormat="false" ht="15" hidden="false" customHeight="true" outlineLevel="0" collapsed="false">
      <c r="A49" s="13" t="str">
        <f aca="false">IF(Protocolos!A49="","",Protocolos!A49)</f>
        <v/>
      </c>
      <c r="B49" s="13" t="str">
        <f aca="false">IF('Versão A'!B49="","",'Versão A'!B49)</f>
        <v/>
      </c>
      <c r="C49" s="13" t="str">
        <f aca="false">IFERROR(IF('Versão B'!N49="","",'Versão B'!N49),"")</f>
        <v/>
      </c>
      <c r="D49" s="13" t="str">
        <f aca="false">IF(OR(B49="",C49="",ISNA(MATCH(B49,{"I","II","III","IV"},0)),ISNA(MATCH(C49,{"I","II","III","IV"},0))),"",IF(B49=C49,"Sim","Não"))</f>
        <v/>
      </c>
    </row>
    <row r="50" customFormat="false" ht="15" hidden="false" customHeight="true" outlineLevel="0" collapsed="false">
      <c r="A50" s="13" t="str">
        <f aca="false">IF(Protocolos!A50="","",Protocolos!A50)</f>
        <v/>
      </c>
      <c r="B50" s="13" t="str">
        <f aca="false">IF('Versão A'!B50="","",'Versão A'!B50)</f>
        <v/>
      </c>
      <c r="C50" s="13" t="str">
        <f aca="false">IFERROR(IF('Versão B'!N50="","",'Versão B'!N50),"")</f>
        <v/>
      </c>
      <c r="D50" s="13" t="str">
        <f aca="false">IF(OR(B50="",C50="",ISNA(MATCH(B50,{"I","II","III","IV"},0)),ISNA(MATCH(C50,{"I","II","III","IV"},0))),"",IF(B50=C50,"Sim","Não"))</f>
        <v/>
      </c>
    </row>
    <row r="51" customFormat="false" ht="15" hidden="false" customHeight="true" outlineLevel="0" collapsed="false">
      <c r="A51" s="13" t="str">
        <f aca="false">IF(Protocolos!A51="","",Protocolos!A51)</f>
        <v/>
      </c>
      <c r="B51" s="13" t="str">
        <f aca="false">IF('Versão A'!B51="","",'Versão A'!B51)</f>
        <v/>
      </c>
      <c r="C51" s="13" t="str">
        <f aca="false">IFERROR(IF('Versão B'!N51="","",'Versão B'!N51),"")</f>
        <v/>
      </c>
      <c r="D51" s="13" t="str">
        <f aca="false">IF(OR(B51="",C51="",ISNA(MATCH(B51,{"I","II","III","IV"},0)),ISNA(MATCH(C51,{"I","II","III","IV"},0))),"",IF(B51=C51,"Sim","Não"))</f>
        <v/>
      </c>
    </row>
    <row r="52" customFormat="false" ht="15" hidden="false" customHeight="true" outlineLevel="0" collapsed="false">
      <c r="A52" s="13" t="str">
        <f aca="false">IF(Protocolos!A52="","",Protocolos!A52)</f>
        <v/>
      </c>
      <c r="B52" s="13" t="str">
        <f aca="false">IF('Versão A'!B52="","",'Versão A'!B52)</f>
        <v/>
      </c>
      <c r="C52" s="13" t="str">
        <f aca="false">IFERROR(IF('Versão B'!N52="","",'Versão B'!N52),"")</f>
        <v/>
      </c>
      <c r="D52" s="13" t="str">
        <f aca="false">IF(OR(B52="",C52="",ISNA(MATCH(B52,{"I","II","III","IV"},0)),ISNA(MATCH(C52,{"I","II","III","IV"},0))),"",IF(B52=C52,"Sim","Não"))</f>
        <v/>
      </c>
    </row>
    <row r="53" customFormat="false" ht="15" hidden="false" customHeight="true" outlineLevel="0" collapsed="false">
      <c r="A53" s="13" t="str">
        <f aca="false">IF(Protocolos!A53="","",Protocolos!A53)</f>
        <v/>
      </c>
      <c r="B53" s="13" t="str">
        <f aca="false">IF('Versão A'!B53="","",'Versão A'!B53)</f>
        <v/>
      </c>
      <c r="C53" s="13" t="str">
        <f aca="false">IFERROR(IF('Versão B'!N53="","",'Versão B'!N53),"")</f>
        <v/>
      </c>
      <c r="D53" s="13" t="str">
        <f aca="false">IF(OR(B53="",C53="",ISNA(MATCH(B53,{"I","II","III","IV"},0)),ISNA(MATCH(C53,{"I","II","III","IV"},0))),"",IF(B53=C53,"Sim","Não"))</f>
        <v/>
      </c>
    </row>
  </sheetData>
  <mergeCells count="3">
    <mergeCell ref="A1:D1"/>
    <mergeCell ref="A2:D2"/>
    <mergeCell ref="F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2" min="2" style="1" width="22"/>
    <col collapsed="false" customWidth="true" hidden="false" outlineLevel="0" max="3" min="3" style="1" width="30"/>
  </cols>
  <sheetData>
    <row r="1" customFormat="false" ht="27.75" hidden="false" customHeight="true" outlineLevel="0" collapsed="false">
      <c r="A1" s="6" t="s">
        <v>93</v>
      </c>
      <c r="B1" s="6"/>
      <c r="C1" s="6"/>
    </row>
    <row r="2" customFormat="false" ht="48" hidden="false" customHeight="true" outlineLevel="0" collapsed="false">
      <c r="A2" s="11" t="s">
        <v>94</v>
      </c>
      <c r="B2" s="11"/>
      <c r="C2" s="11"/>
    </row>
    <row r="4" customFormat="false" ht="15" hidden="false" customHeight="true" outlineLevel="0" collapsed="false">
      <c r="A4" s="37" t="s">
        <v>95</v>
      </c>
      <c r="B4" s="37"/>
      <c r="C4" s="37"/>
    </row>
    <row r="5" customFormat="false" ht="15" hidden="false" customHeight="true" outlineLevel="0" collapsed="false">
      <c r="A5" s="38" t="s">
        <v>31</v>
      </c>
      <c r="B5" s="16" t="n">
        <f aca="false">'Versão A'!H4</f>
        <v>0</v>
      </c>
      <c r="C5" s="39"/>
    </row>
    <row r="6" customFormat="false" ht="15" hidden="false" customHeight="true" outlineLevel="0" collapsed="false">
      <c r="A6" s="38" t="s">
        <v>96</v>
      </c>
      <c r="B6" s="17" t="str">
        <f aca="false">'Versão A'!H7</f>
        <v/>
      </c>
      <c r="C6" s="39"/>
    </row>
    <row r="7" customFormat="false" ht="34.5" hidden="false" customHeight="true" outlineLevel="0" collapsed="false">
      <c r="A7" s="38" t="s">
        <v>36</v>
      </c>
      <c r="B7" s="18" t="str">
        <f aca="false">'Versão A'!H9</f>
        <v/>
      </c>
      <c r="C7" s="39" t="s">
        <v>97</v>
      </c>
    </row>
    <row r="8" customFormat="false" ht="15" hidden="false" customHeight="true" outlineLevel="0" collapsed="false">
      <c r="A8" s="38" t="s">
        <v>37</v>
      </c>
      <c r="B8" s="13" t="str">
        <f aca="false">'Versão A'!H10</f>
        <v/>
      </c>
      <c r="C8" s="39"/>
    </row>
    <row r="9" customFormat="false" ht="26.85" hidden="false" customHeight="false" outlineLevel="0" collapsed="false">
      <c r="A9" s="38" t="s">
        <v>98</v>
      </c>
      <c r="B9" s="40" t="str">
        <f aca="false">'Versão A'!H17</f>
        <v/>
      </c>
    </row>
    <row r="10" customFormat="false" ht="15" hidden="false" customHeight="true" outlineLevel="0" collapsed="false">
      <c r="A10" s="37" t="s">
        <v>99</v>
      </c>
      <c r="B10" s="37"/>
      <c r="C10" s="37"/>
    </row>
    <row r="11" customFormat="false" ht="15" hidden="false" customHeight="true" outlineLevel="0" collapsed="false">
      <c r="A11" s="38" t="s">
        <v>100</v>
      </c>
      <c r="B11" s="16" t="n">
        <f aca="false">'Versão B'!Q9</f>
        <v>0</v>
      </c>
      <c r="C11" s="39"/>
    </row>
    <row r="12" customFormat="false" ht="15" hidden="false" customHeight="true" outlineLevel="0" collapsed="false">
      <c r="A12" s="38" t="s">
        <v>101</v>
      </c>
      <c r="B12" s="17" t="str">
        <f aca="false">'Versão B'!R5</f>
        <v/>
      </c>
      <c r="C12" s="39"/>
    </row>
    <row r="13" customFormat="false" ht="15" hidden="false" customHeight="true" outlineLevel="0" collapsed="false">
      <c r="A13" s="38" t="s">
        <v>102</v>
      </c>
      <c r="B13" s="17" t="str">
        <f aca="false">'Versão B'!R6</f>
        <v/>
      </c>
      <c r="C13" s="39"/>
    </row>
    <row r="14" customFormat="false" ht="15" hidden="false" customHeight="true" outlineLevel="0" collapsed="false">
      <c r="A14" s="38" t="s">
        <v>103</v>
      </c>
      <c r="B14" s="17" t="str">
        <f aca="false">'Versão B'!R7</f>
        <v/>
      </c>
      <c r="C14" s="39"/>
    </row>
    <row r="15" customFormat="false" ht="15" hidden="false" customHeight="true" outlineLevel="0" collapsed="false">
      <c r="A15" s="38" t="s">
        <v>104</v>
      </c>
      <c r="B15" s="17" t="str">
        <f aca="false">'Versão B'!R8</f>
        <v/>
      </c>
      <c r="C15" s="39"/>
    </row>
    <row r="16" customFormat="false" ht="15" hidden="false" customHeight="true" outlineLevel="0" collapsed="false">
      <c r="A16" s="38" t="s">
        <v>105</v>
      </c>
      <c r="B16" s="41" t="str">
        <f aca="false">'Versão B'!Q14</f>
        <v/>
      </c>
      <c r="C16" s="39"/>
    </row>
    <row r="17" customFormat="false" ht="15" hidden="false" customHeight="true" outlineLevel="0" collapsed="false">
      <c r="A17" s="38" t="s">
        <v>106</v>
      </c>
      <c r="B17" s="16" t="str">
        <f aca="false">IF('Versão B'!Q17="","",'Versão B'!Q17&amp;" – "&amp;'Versão B'!Q18)</f>
        <v>0 – 0</v>
      </c>
      <c r="C17" s="39"/>
    </row>
    <row r="18" customFormat="false" ht="26.25" hidden="false" customHeight="true" outlineLevel="0" collapsed="false">
      <c r="A18" s="38" t="s">
        <v>107</v>
      </c>
      <c r="B18" s="16" t="str">
        <f aca="false">'Versão B'!Q10&amp;" · "&amp;'Versão B'!Q11</f>
        <v>0 · 0</v>
      </c>
    </row>
    <row r="19" customFormat="false" ht="15" hidden="false" customHeight="true" outlineLevel="0" collapsed="false">
      <c r="A19" s="37" t="s">
        <v>108</v>
      </c>
      <c r="B19" s="37"/>
      <c r="C19" s="37"/>
    </row>
    <row r="20" customFormat="false" ht="15" hidden="false" customHeight="true" outlineLevel="0" collapsed="false">
      <c r="A20" s="38" t="s">
        <v>109</v>
      </c>
      <c r="B20" s="16" t="n">
        <f aca="false">'Triagem A↔B'!G11</f>
        <v>0</v>
      </c>
      <c r="C20" s="39"/>
    </row>
    <row r="21" customFormat="false" ht="15" hidden="false" customHeight="true" outlineLevel="0" collapsed="false">
      <c r="A21" s="38" t="s">
        <v>110</v>
      </c>
      <c r="B21" s="16" t="n">
        <f aca="false">'Triagem A↔B'!G12</f>
        <v>0</v>
      </c>
      <c r="C21" s="39"/>
    </row>
    <row r="22" customFormat="false" ht="34.5" hidden="false" customHeight="true" outlineLevel="0" collapsed="false">
      <c r="A22" s="38" t="s">
        <v>111</v>
      </c>
      <c r="B22" s="36" t="str">
        <f aca="false">'Triagem A↔B'!G13</f>
        <v/>
      </c>
      <c r="C22" s="39" t="s">
        <v>112</v>
      </c>
    </row>
    <row r="24" customFormat="false" ht="15" hidden="false" customHeight="true" outlineLevel="0" collapsed="false">
      <c r="A24" s="37" t="s">
        <v>113</v>
      </c>
      <c r="B24" s="37"/>
      <c r="C24" s="37"/>
    </row>
    <row r="25" customFormat="false" ht="21.75" hidden="false" customHeight="true" outlineLevel="0" collapsed="false">
      <c r="A25" s="42" t="s">
        <v>114</v>
      </c>
      <c r="B25" s="42"/>
      <c r="C25" s="42"/>
    </row>
    <row r="26" customFormat="false" ht="21.75" hidden="false" customHeight="true" outlineLevel="0" collapsed="false">
      <c r="A26" s="42" t="s">
        <v>115</v>
      </c>
      <c r="B26" s="42"/>
      <c r="C26" s="42"/>
    </row>
    <row r="27" customFormat="false" ht="21.75" hidden="false" customHeight="true" outlineLevel="0" collapsed="false">
      <c r="A27" s="42" t="s">
        <v>116</v>
      </c>
      <c r="B27" s="42"/>
      <c r="C27" s="42"/>
    </row>
    <row r="28" customFormat="false" ht="21.75" hidden="false" customHeight="true" outlineLevel="0" collapsed="false">
      <c r="A28" s="42" t="s">
        <v>117</v>
      </c>
      <c r="B28" s="42"/>
      <c r="C28" s="42"/>
    </row>
    <row r="29" customFormat="false" ht="21.75" hidden="false" customHeight="true" outlineLevel="0" collapsed="false">
      <c r="A29" s="42" t="s">
        <v>118</v>
      </c>
      <c r="B29" s="42"/>
      <c r="C29" s="42"/>
    </row>
    <row r="30" customFormat="false" ht="21.75" hidden="false" customHeight="true" outlineLevel="0" collapsed="false">
      <c r="A30" s="42" t="s">
        <v>119</v>
      </c>
      <c r="B30" s="42"/>
      <c r="C30" s="42"/>
    </row>
  </sheetData>
  <mergeCells count="12">
    <mergeCell ref="A1:C1"/>
    <mergeCell ref="A2:C2"/>
    <mergeCell ref="A4:C4"/>
    <mergeCell ref="A10:C10"/>
    <mergeCell ref="A19:C19"/>
    <mergeCell ref="A24:C24"/>
    <mergeCell ref="A25:C25"/>
    <mergeCell ref="A26:C26"/>
    <mergeCell ref="A27:C27"/>
    <mergeCell ref="A28:C28"/>
    <mergeCell ref="A29:C29"/>
    <mergeCell ref="A30:C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2026-05-26T13:50:05Z</dcterms:created>
  <dc:creator>openpyxl</dc:creator>
  <dc:description/>
  <dc:language>en-US</dc:language>
  <cp:lastModifiedBy/>
  <dcterms:modified xsi:type="dcterms:W3CDTF">2026-09-25T13:47:00Z</dcterms:modified>
  <cp:revision>0</cp:revision>
  <dc:subject/>
  <dc:title>Planilha-modelo · Validação Local da MARIAH — v2.1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